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265" activeTab="1"/>
  </bookViews>
  <sheets>
    <sheet name="Tabela Nr 1" sheetId="1" r:id="rId1"/>
    <sheet name="Tabela Nr 2" sheetId="2" r:id="rId2"/>
  </sheets>
  <definedNames>
    <definedName name="_xlnm.Print_Titles" localSheetId="1">'Tabela Nr 2'!$5:$6</definedName>
  </definedNames>
  <calcPr fullCalcOnLoad="1"/>
</workbook>
</file>

<file path=xl/sharedStrings.xml><?xml version="1.0" encoding="utf-8"?>
<sst xmlns="http://schemas.openxmlformats.org/spreadsheetml/2006/main" count="600" uniqueCount="461">
  <si>
    <t>Klasyfikacja budżetowa</t>
  </si>
  <si>
    <t>Dochody   -  Źródła</t>
  </si>
  <si>
    <t>od posiadania psów</t>
  </si>
  <si>
    <t>z opłaty targowej</t>
  </si>
  <si>
    <t>od spadków i darowizn</t>
  </si>
  <si>
    <t>z karty podatkowej</t>
  </si>
  <si>
    <t xml:space="preserve">z mandatów </t>
  </si>
  <si>
    <t>odsetki od nieterminowych wpłat z tyt.podat.i opłat</t>
  </si>
  <si>
    <t>koszty upomnień</t>
  </si>
  <si>
    <t>z opłaty skarbowej</t>
  </si>
  <si>
    <t>różne dochody</t>
  </si>
  <si>
    <t>zasiłki i pomoc w naturze</t>
  </si>
  <si>
    <t>dzierżawa</t>
  </si>
  <si>
    <t>dywidenda od spółek</t>
  </si>
  <si>
    <t>z opłaty adiacenckiej</t>
  </si>
  <si>
    <t>część oświatowa</t>
  </si>
  <si>
    <t>urzędy naczel.org.władzy państ., kontr.i ochr.prawa</t>
  </si>
  <si>
    <t>ośrodki pomocy społecznej</t>
  </si>
  <si>
    <t xml:space="preserve">usługi opiekuńcze </t>
  </si>
  <si>
    <t xml:space="preserve">ośrodki wsparcia </t>
  </si>
  <si>
    <t>z opłaty komunikacyjnej</t>
  </si>
  <si>
    <t>placówki opiekuńczo-wychowawcze</t>
  </si>
  <si>
    <t>prace geodezyjne i kartograficzne</t>
  </si>
  <si>
    <t>nadzór budowlany</t>
  </si>
  <si>
    <t>gospodarka gruntami i nieruchomościami</t>
  </si>
  <si>
    <t>urzędy wojewódzkie</t>
  </si>
  <si>
    <t>komendy powiatowe Państwowej Straży Pożarnej</t>
  </si>
  <si>
    <t xml:space="preserve">składki na ubezpieczenie zdrowotne </t>
  </si>
  <si>
    <t>zespoły ds. orzekania o stopniu niepełnosprawn.</t>
  </si>
  <si>
    <t>poradnie psychologiczno-pedagogiczne</t>
  </si>
  <si>
    <t>wpływy za zezwolenia na sprzedaż alkoholu</t>
  </si>
  <si>
    <t>pomoc materialna dla uczniów</t>
  </si>
  <si>
    <t>składki na ubezpieczenia zdrowotne</t>
  </si>
  <si>
    <t>cmentarze</t>
  </si>
  <si>
    <t>z opłaty transportowej</t>
  </si>
  <si>
    <t>pozostałe dochody - karta parkingowa</t>
  </si>
  <si>
    <t>opłata roczna za użytkowanie wieczyste</t>
  </si>
  <si>
    <t>5% dochodów uzyskiwanych na rzecz budżetu państwa</t>
  </si>
  <si>
    <t>część równoważąca</t>
  </si>
  <si>
    <t>obrona cywilna</t>
  </si>
  <si>
    <t>użytkowanie wieczyste</t>
  </si>
  <si>
    <t>756 - 75615  §  0310</t>
  </si>
  <si>
    <t>756 - 75615  §  0340</t>
  </si>
  <si>
    <t>700 - 70005  §  0490</t>
  </si>
  <si>
    <t>700 - 70005  §  0760</t>
  </si>
  <si>
    <t>756 - 75601  §  0350</t>
  </si>
  <si>
    <t>756 - 75615  §  0500</t>
  </si>
  <si>
    <t>756 - 75615  §  0320</t>
  </si>
  <si>
    <t>756 - 75615  §  0330</t>
  </si>
  <si>
    <t>756 - 75618  §  0410</t>
  </si>
  <si>
    <t>756 - 75618  §  0490</t>
  </si>
  <si>
    <t>756 - 75618  §  0590</t>
  </si>
  <si>
    <t>756 - 75619  §  0910</t>
  </si>
  <si>
    <t>756 - 75619  §  0970</t>
  </si>
  <si>
    <t>758 - 75814  §  0970</t>
  </si>
  <si>
    <t>851 - 85154  §  0480</t>
  </si>
  <si>
    <t>852 - 85228  §  0830</t>
  </si>
  <si>
    <t>700 - 70005  §  0470</t>
  </si>
  <si>
    <t>700 - 70005  §  0750</t>
  </si>
  <si>
    <t>700 - 70005  §  0770</t>
  </si>
  <si>
    <t>756 - 75624  §  0740</t>
  </si>
  <si>
    <t>756 - 75621  §  0010</t>
  </si>
  <si>
    <t>756 - 75621  §  0020</t>
  </si>
  <si>
    <t>758 - 75801  §  2920</t>
  </si>
  <si>
    <t>758 - 75831  §  2920</t>
  </si>
  <si>
    <t>750 - 75011  §  2010</t>
  </si>
  <si>
    <t>751 - 75101  §  2010</t>
  </si>
  <si>
    <t>852 - 85203  §  2010</t>
  </si>
  <si>
    <t>754 - 75414  §  2010</t>
  </si>
  <si>
    <t>852 - 85213  §  2010</t>
  </si>
  <si>
    <t>852 - 85228  §  2010</t>
  </si>
  <si>
    <t>801 - 80195  §  2030</t>
  </si>
  <si>
    <t>710 - 71035  §  2020</t>
  </si>
  <si>
    <t>852 - 85202  §  0830</t>
  </si>
  <si>
    <t>756 - 75618  §  0690</t>
  </si>
  <si>
    <t>756 - 75619  §  0420</t>
  </si>
  <si>
    <t>758 - 75814  §  0690</t>
  </si>
  <si>
    <t>700 - 70005  §  2110</t>
  </si>
  <si>
    <t>710 - 71013  §  2110</t>
  </si>
  <si>
    <t>710 - 71015  §  2110</t>
  </si>
  <si>
    <t>750 - 75011  §  2110</t>
  </si>
  <si>
    <t>750 - 75045  §  2110</t>
  </si>
  <si>
    <t>754 - 75411  §  2110</t>
  </si>
  <si>
    <t>851 - 85156  §  2110</t>
  </si>
  <si>
    <t>853 - 85321  §  2110</t>
  </si>
  <si>
    <t>852 - 85202  §  2130</t>
  </si>
  <si>
    <t>750 - 75045  §  2120</t>
  </si>
  <si>
    <t>854 - 85406  §  2320</t>
  </si>
  <si>
    <t>A.           DOCHODY  DOTYCZĄCE  ZADAŃ  GMINY</t>
  </si>
  <si>
    <t>B.       DOCHODY  DOTYCZĄCE  ZADAŃ  POWIATU</t>
  </si>
  <si>
    <t>852 - 85202  §  0970</t>
  </si>
  <si>
    <t>sprzedaż nieruchomości w użytkowanie wieczyste</t>
  </si>
  <si>
    <t>25% dochodów z tyt. zarz. mająkiem Skarbu Państwa</t>
  </si>
  <si>
    <t>758 - 75832  §  2920</t>
  </si>
  <si>
    <t>756 - 75622  §  0010</t>
  </si>
  <si>
    <t>756 - 75622  §  0020</t>
  </si>
  <si>
    <t>od nieruchomości od osób prawnych</t>
  </si>
  <si>
    <t>od nieruchomości od osób fizycznych</t>
  </si>
  <si>
    <t>756 - 75616  §  0310</t>
  </si>
  <si>
    <t>756 - 75616  §  0340</t>
  </si>
  <si>
    <t>756 - 75616  §  0500</t>
  </si>
  <si>
    <t>podatek od czynn.cywilno-prawn.od osób prawnych</t>
  </si>
  <si>
    <t>podatek od czynn.cywilno-prawn.od osób fizycznych</t>
  </si>
  <si>
    <t>756 - 75616  §  0320</t>
  </si>
  <si>
    <t>rolnego od osób prawnych</t>
  </si>
  <si>
    <t>rolnego  od osób fizycznych</t>
  </si>
  <si>
    <t>756 - 75616  §  0330</t>
  </si>
  <si>
    <t>leśnego od osób prawnych</t>
  </si>
  <si>
    <t>leśnego od osób fizycznych</t>
  </si>
  <si>
    <t>756 - 75616  §  0370</t>
  </si>
  <si>
    <t>756 - 75616  §  0430</t>
  </si>
  <si>
    <t>756 - 75616  §  0360</t>
  </si>
  <si>
    <t>756 - 75616  §  0570</t>
  </si>
  <si>
    <t>852 - 85212  §  2010</t>
  </si>
  <si>
    <t>świadczenia rodzinne</t>
  </si>
  <si>
    <t>852 - 85214  §  2030</t>
  </si>
  <si>
    <t>852 - 85295  §  2030</t>
  </si>
  <si>
    <t>700 - 70005  §  2360</t>
  </si>
  <si>
    <t>754 - 75411  §  2360</t>
  </si>
  <si>
    <t>750 - 75011  §  2360</t>
  </si>
  <si>
    <t>852 - 85203  §  2360</t>
  </si>
  <si>
    <t>852 - 85228  §  2360</t>
  </si>
  <si>
    <t>852 - 85219  §  2030</t>
  </si>
  <si>
    <t>852 - 85212  §  2360</t>
  </si>
  <si>
    <t>852 - 85201  §  0830</t>
  </si>
  <si>
    <t>wpływy z różnych opłat</t>
  </si>
  <si>
    <t>od środków transportowych  od osób prawnych</t>
  </si>
  <si>
    <t>od środków transportowych  od osób fizycznych</t>
  </si>
  <si>
    <t>801 - 80101  §  0750</t>
  </si>
  <si>
    <t>801 - 80101  §  0970</t>
  </si>
  <si>
    <t>801 - 80104  §  0750</t>
  </si>
  <si>
    <t>801 - 80104  §  0830</t>
  </si>
  <si>
    <t>801 - 80110  §  0750</t>
  </si>
  <si>
    <t>801 - 80110  §  0970</t>
  </si>
  <si>
    <t>853 - 85305  §  0830</t>
  </si>
  <si>
    <t>926 - 92604  §  0750</t>
  </si>
  <si>
    <t>926 - 92604  §  0830</t>
  </si>
  <si>
    <t>801 - 80120  §  0690</t>
  </si>
  <si>
    <t>801 - 80120  §  0750</t>
  </si>
  <si>
    <t>801 - 80120  §  0830</t>
  </si>
  <si>
    <t>801 - 80120  §  0970</t>
  </si>
  <si>
    <t>801 - 80130  §  0690</t>
  </si>
  <si>
    <t>801 - 80130  §  0750</t>
  </si>
  <si>
    <t>801 - 80130  §  0830</t>
  </si>
  <si>
    <t>801 - 80130  §  0970</t>
  </si>
  <si>
    <t>801 - 80140  §  0830</t>
  </si>
  <si>
    <t>801 - 80140  §  0970</t>
  </si>
  <si>
    <t>854 - 85403  §  0830</t>
  </si>
  <si>
    <t>854 - 85403  §  0970</t>
  </si>
  <si>
    <t>854 - 85410  §  0830</t>
  </si>
  <si>
    <t>600 - 60016  §  0970</t>
  </si>
  <si>
    <t>600 - 60015  §  0490</t>
  </si>
  <si>
    <t>wpływy ze sprzedaży składników majątkowych</t>
  </si>
  <si>
    <t>900 - 90095  §  0970</t>
  </si>
  <si>
    <t>750 - 75023  §  0970</t>
  </si>
  <si>
    <t>852 - 85215  §  0970</t>
  </si>
  <si>
    <t>852 - 85219  §  0970</t>
  </si>
  <si>
    <t>900 - 90095  §  0830</t>
  </si>
  <si>
    <t>854 - 85415  §  2030</t>
  </si>
  <si>
    <t>wpływy z darowizn</t>
  </si>
  <si>
    <t>801 - 80130  §  0960</t>
  </si>
  <si>
    <t>801 - 80140  §  0960</t>
  </si>
  <si>
    <t>852 - 85201  §  0690</t>
  </si>
  <si>
    <t>854 - 85403  §  0960</t>
  </si>
  <si>
    <t>754 - 75411  §  6410</t>
  </si>
  <si>
    <t>852 - 85201  §  2320</t>
  </si>
  <si>
    <t>852 - 85204  §  2320</t>
  </si>
  <si>
    <t>rodziny zastępcze</t>
  </si>
  <si>
    <t>Dochody według  źródeł i klasyfikacji budżetowej</t>
  </si>
  <si>
    <t>926 - 92604  §  0970</t>
  </si>
  <si>
    <t>801 - 80120  §  0960</t>
  </si>
  <si>
    <t xml:space="preserve">udziały w podatku dochod.od osób fizycznych  </t>
  </si>
  <si>
    <t xml:space="preserve">udziały w podatku dochod.od osób prawnych </t>
  </si>
  <si>
    <t>801 - 80101  §  0960</t>
  </si>
  <si>
    <t>852 - 85203  §  0830</t>
  </si>
  <si>
    <t>852 - 85214  §  0970</t>
  </si>
  <si>
    <t>rekompensata utraconych dochodów</t>
  </si>
  <si>
    <t>pozostała działalność w oświacie</t>
  </si>
  <si>
    <t>pozostała działalność w pomocy społecznej</t>
  </si>
  <si>
    <t>udziały w podatku dochod.od osób fizycznych</t>
  </si>
  <si>
    <t>854 - 85403  §  0690</t>
  </si>
  <si>
    <t>854 - 85403  §  0750</t>
  </si>
  <si>
    <t>710 - 71015  §  2360</t>
  </si>
  <si>
    <t xml:space="preserve">czynsze </t>
  </si>
  <si>
    <t>dochody z najmu - gimnazja</t>
  </si>
  <si>
    <t>wpływy z darowizn -  szkoły  podstawowe</t>
  </si>
  <si>
    <t>wpływy z różnych dochodów - szkoły podstawowe</t>
  </si>
  <si>
    <t>dochody z najmu - przedszkola</t>
  </si>
  <si>
    <t>wpływy z usług - przedszkola</t>
  </si>
  <si>
    <t>wpływy z różnych dochodów - gimnazja</t>
  </si>
  <si>
    <t>wpływy z usług - domy pomocy społecznej</t>
  </si>
  <si>
    <t>wpływy z usług - ośrodki wsparcia</t>
  </si>
  <si>
    <t xml:space="preserve">wpł.ze zwrotów dodatków mieszkaniowych </t>
  </si>
  <si>
    <t>refundacje wynagrodzeń - ośrodki pomocy społecznej</t>
  </si>
  <si>
    <t>wpływy z usług - usługi opiekuńcze</t>
  </si>
  <si>
    <t>wpływy z usług - żłobki</t>
  </si>
  <si>
    <t>wpływy z usług - poz.działalność w gospod.komunalnej</t>
  </si>
  <si>
    <t>dochody z najmu - instytucje kultury fizacznej</t>
  </si>
  <si>
    <t>wpływy z usług - instytucje kultury fizycznej</t>
  </si>
  <si>
    <t>wpływy z różnych dochodów - instytucje kultury fizycznej</t>
  </si>
  <si>
    <t>wpływy z innych opłat - drogi publ.w miast.na pr.pow.</t>
  </si>
  <si>
    <t>pozostałe dochody - licea ogólnokształcące</t>
  </si>
  <si>
    <t>dochody z najmu - licea ogólnokształcące</t>
  </si>
  <si>
    <t>wpływy z usług - licea ogólnokształcące</t>
  </si>
  <si>
    <t>wpływy z darowizn - licea ogólnokształcące</t>
  </si>
  <si>
    <t>wpływy z różnych dochodów - licea ogólnokształcące</t>
  </si>
  <si>
    <t>pozostałe dochody - szkoły zawodowe</t>
  </si>
  <si>
    <t>dochody z najmu - szkoły zawodowe</t>
  </si>
  <si>
    <t>wpływy z usług - szkoły zawodowe</t>
  </si>
  <si>
    <t>wpływy z darowizn - szkoły zawodowe</t>
  </si>
  <si>
    <t>wpływy z różnych dochodów - szkoły zawodowe</t>
  </si>
  <si>
    <t>wpływy z usług - centra kształc.ustawicz.i prakt.</t>
  </si>
  <si>
    <t>wpływy z darowizn - centra kształc.ustaw.i prakt.</t>
  </si>
  <si>
    <t>wpływy z różnych opłat - placówki opiek.wychow.</t>
  </si>
  <si>
    <t>wpływy z usług - placówki opiek.wychowawcze</t>
  </si>
  <si>
    <t>wpływy z różnych dochodów - domy pom.społecz.</t>
  </si>
  <si>
    <t>wpływy z różnych opłat - specj.ośr.szkolno-wychow.</t>
  </si>
  <si>
    <t>dochody z najmu - specj.ośr.szkolno-wychowawcze</t>
  </si>
  <si>
    <t>wpływy z usług - specj.ośr.szkolno-wychowawcze</t>
  </si>
  <si>
    <t>wpływy z darowizn - specjalne ośr.szkolno-wychow.</t>
  </si>
  <si>
    <t>wpływy z różnych dochodów - specj.ośr.szk.wychow.</t>
  </si>
  <si>
    <t>wpływy z usług - bursy szkolne</t>
  </si>
  <si>
    <t>refundacje wynagrodzeń - drogi publiczne gminne</t>
  </si>
  <si>
    <t>refundacje wynagrodzeń - urzędy gmin</t>
  </si>
  <si>
    <t>wpływy z różnych dochodów - różne rozliczenia finansowe</t>
  </si>
  <si>
    <t>dochody z najmu - szkoły podstawowe</t>
  </si>
  <si>
    <t>wpływy z różnych dochodów - centra kszt.ustaw.i pr.</t>
  </si>
  <si>
    <t>758 - 75814  §  0870</t>
  </si>
  <si>
    <t>dochody bieżące</t>
  </si>
  <si>
    <t>dochody majątkowe</t>
  </si>
  <si>
    <t>udziały w podatku dochod.od osób prawnych</t>
  </si>
  <si>
    <t>700 - 70005  §  0690</t>
  </si>
  <si>
    <t>010 - 01095  §  2010</t>
  </si>
  <si>
    <t>852 - 85201  §  0960</t>
  </si>
  <si>
    <t>zajęcie pasa drogowego - wpływy z innych lokalnych opłat</t>
  </si>
  <si>
    <t>756 - 75615  §  2680</t>
  </si>
  <si>
    <t>852 - 85226  §  0960</t>
  </si>
  <si>
    <t>z opłaty za przekszt.prawa użytk.wiecz.w prawo własności</t>
  </si>
  <si>
    <t>wpłaty z tyt.odpłatnego nabycia prawa własności nieruchom.</t>
  </si>
  <si>
    <t>Odsetki od środków w banku</t>
  </si>
  <si>
    <t>801 - 80101  §  0690</t>
  </si>
  <si>
    <t>wpływy z różnych opłat  - szkoły podstawowe</t>
  </si>
  <si>
    <t>801 - 80110  §  0690</t>
  </si>
  <si>
    <t>wpływy z różnych opłat  - gimnazja</t>
  </si>
  <si>
    <t>801 - 80148  §  0830</t>
  </si>
  <si>
    <t>wpływy z usług - stołówki szkolne</t>
  </si>
  <si>
    <t>801 - 80148  §  0970</t>
  </si>
  <si>
    <t>wpływy z różnych dochodów - stołówki szkolne</t>
  </si>
  <si>
    <t>853 - 85305  §  0960</t>
  </si>
  <si>
    <t>wpływy z darowizn -  żłobki</t>
  </si>
  <si>
    <t>7. Dochody z realiz.zadań z zakresu adminis.rząd. w tym:</t>
  </si>
  <si>
    <t>A.III  DOTACJE  CELOWE ( 1+2+3 ) w tym:</t>
  </si>
  <si>
    <t>pozostala działalność w rolnictwie</t>
  </si>
  <si>
    <t xml:space="preserve">wpływy z różnych dochodów </t>
  </si>
  <si>
    <t>dochody z oplatności uzyskiwane poprzez placówki</t>
  </si>
  <si>
    <t>domy pomocy spolecznej</t>
  </si>
  <si>
    <t xml:space="preserve">dochody bieżące </t>
  </si>
  <si>
    <t>1. Różne dochody w tym:</t>
  </si>
  <si>
    <t xml:space="preserve">dochody majątkowe </t>
  </si>
  <si>
    <t xml:space="preserve">dochody  majątkowe </t>
  </si>
  <si>
    <t>A.I  DOCHODY  WŁASNE (1+2+3+4+5+6 +7), w tym:</t>
  </si>
  <si>
    <t>1. Wpływy z podatków i opłat lokalnych, w tym:</t>
  </si>
  <si>
    <t>3. Dochody z mienia gminy, w tym:</t>
  </si>
  <si>
    <t>4. Odsetki od środków w banku, w tym:</t>
  </si>
  <si>
    <t>5. Udziały w podatk.stan.doch.budż.państwa, w tym:</t>
  </si>
  <si>
    <t>6. Dochody jednostek budżetowych, w tym:</t>
  </si>
  <si>
    <t>A.II Subwencja ogólna, w tym:</t>
  </si>
  <si>
    <t>1. Dotacje na zadania bieżące z zakresu administracji rządowej wykonywane przez gminę,                                                     w tym:</t>
  </si>
  <si>
    <t>2. Dotacje na zadania własne gminy, w tym:</t>
  </si>
  <si>
    <t>3. Dotacje na zadania powierzone, w tym:</t>
  </si>
  <si>
    <t>A.IV  Środki pochodzące z budżetu UE, w tym:</t>
  </si>
  <si>
    <t>B.I  DOCHODY  WŁASNE,  ( 1+2+3+4+5 ) w tym:</t>
  </si>
  <si>
    <t>2. Dochody z mienia powiatu, w tym:</t>
  </si>
  <si>
    <t>3.Udziały w podatk.stan.doch.budż.państwa, w tym:</t>
  </si>
  <si>
    <t>4. Dochody jednostek budżetowych, w tym;</t>
  </si>
  <si>
    <t>5. Dochody z realiz.zadań z zakresu adm.rządowej, w tym:</t>
  </si>
  <si>
    <t xml:space="preserve">B.II Subwencja ogólna, w tym: </t>
  </si>
  <si>
    <t>B.III  DOTACJE  CELOWE  ( 1+2+3 ), w tym:</t>
  </si>
  <si>
    <t>2. Dotacje na zadania własne powiatu, w tym :</t>
  </si>
  <si>
    <t>3. Dotacje na zadania powierzone, w tym :</t>
  </si>
  <si>
    <t>A.IV  Środki pochodzące z budżetu UE, w tym :</t>
  </si>
  <si>
    <t>Dyna-    mika                      4 : 3</t>
  </si>
  <si>
    <t>A+B = DOCHODY  OGÓŁEM                                                       dotyczące zadań gminy i powiatu, w tym:</t>
  </si>
  <si>
    <t>A. DOCHODY  GMINY  OGÓŁEM, w tym:                                                ( A.I + A.II + A.III +A.IV )</t>
  </si>
  <si>
    <t xml:space="preserve">rehabilitacja  zawodowa i społeczna </t>
  </si>
  <si>
    <t>2. Wpływy z pod.i opłat ustal.odręb.przepis., w tym:</t>
  </si>
  <si>
    <t>921 - 92195  §  0970</t>
  </si>
  <si>
    <t>z opłaty za udostępn.terenu pod bud.urządz.infrastr.techn.</t>
  </si>
  <si>
    <t>z opłaty za udostępn.terenu pod budowę urządz.infr.techn.</t>
  </si>
  <si>
    <t xml:space="preserve">1. Dotacje na zadania bieżące z zakresu administracji rządowej wykonywane przez powiat,                                             w tym;                                                                                        </t>
  </si>
  <si>
    <t>758 - 75814  §  0920</t>
  </si>
  <si>
    <t>B.  DOCHODY  POWIATU  OGÓŁEM,   w tym:                                                   ( B.I+B.II+B.III+B.IV )</t>
  </si>
  <si>
    <t>środki z PFRON na zadania bieżące</t>
  </si>
  <si>
    <t>750 - 75020  §  2700</t>
  </si>
  <si>
    <t>801 - 80110  §  0960</t>
  </si>
  <si>
    <t>wpływy z darowizn - gimnazja</t>
  </si>
  <si>
    <t>852 - 85226  §  0830</t>
  </si>
  <si>
    <t>852 - 85204  §  0690</t>
  </si>
  <si>
    <t>852 - 85204  §  0970</t>
  </si>
  <si>
    <t>wpływy z różnych dochodów - mopr</t>
  </si>
  <si>
    <t>dochody z najmu</t>
  </si>
  <si>
    <t>852 - 85201  §  0970</t>
  </si>
  <si>
    <t>853 - 85311  §  2320</t>
  </si>
  <si>
    <t>Tabela nr 1</t>
  </si>
  <si>
    <t>TREŚĆ</t>
  </si>
  <si>
    <t>1. Dochody podatkowe, opłaty lokalne i pozostałe</t>
  </si>
  <si>
    <t xml:space="preserve">  dochody majątkowe</t>
  </si>
  <si>
    <t xml:space="preserve">  dochody bieżące</t>
  </si>
  <si>
    <t>2. Dochody z mienia  w tym:</t>
  </si>
  <si>
    <t>1. Dotacje na zadania zlecone w tym:</t>
  </si>
  <si>
    <t>2. Dotacje na zadania własne, w tym:</t>
  </si>
  <si>
    <t>pozostała dzialalność w oświacie</t>
  </si>
  <si>
    <t>801 - 80195  §  2130</t>
  </si>
  <si>
    <t>wpływy z różnych dochodów</t>
  </si>
  <si>
    <t>przedszkola</t>
  </si>
  <si>
    <t>801 - 80104  §  2310</t>
  </si>
  <si>
    <t>852 - 85212  §  0970</t>
  </si>
  <si>
    <t>różne dochody - zwroty dotacji wykorzniezg.z przeznacz.</t>
  </si>
  <si>
    <t>wpływy z róznych dochodów - placówki opiek.wychowawcze</t>
  </si>
  <si>
    <t>wpływy z darowizn - placówki opiek.wychowawcze</t>
  </si>
  <si>
    <t>wpływy z rózżnych opłat - mopr</t>
  </si>
  <si>
    <t>wpływy z rózżnych dochodów - mopr</t>
  </si>
  <si>
    <t>wpływy z usług - ośrodek adopcyjno-opiekuńczy</t>
  </si>
  <si>
    <t>różne dochody (zwrot podatku VAT- oczyszczalnia)</t>
  </si>
  <si>
    <t>852 - 85213  §  0970</t>
  </si>
  <si>
    <t>852 - 85212  §  0920</t>
  </si>
  <si>
    <t>921 - 92116  §  2320</t>
  </si>
  <si>
    <t>biblioteki</t>
  </si>
  <si>
    <t>851 - 85154  §  0970</t>
  </si>
  <si>
    <t>853 - 85311  §  0970</t>
  </si>
  <si>
    <t>853 - 85395  §  0970</t>
  </si>
  <si>
    <t>756 - 75619  §  0750</t>
  </si>
  <si>
    <t>801 - 80195  §  0970</t>
  </si>
  <si>
    <t>wpływy z różnych dochodów - poz.dział.w oświacie</t>
  </si>
  <si>
    <t>852 - 85295  §  2009</t>
  </si>
  <si>
    <t>900 - 90015  §  6290</t>
  </si>
  <si>
    <t>801 - 80104  §  0960</t>
  </si>
  <si>
    <t>900 - 90095  §  0690</t>
  </si>
  <si>
    <t>926 - 92604  §  0920</t>
  </si>
  <si>
    <t>852 - 85213  §  2030</t>
  </si>
  <si>
    <t>kwalifikacja wojskowa</t>
  </si>
  <si>
    <t>852 - 85226  §  2320</t>
  </si>
  <si>
    <t>ośrodki adopcyjno-opiekuńcze</t>
  </si>
  <si>
    <t xml:space="preserve">wpływy z różnych opłat </t>
  </si>
  <si>
    <t>pozostałe odsetki</t>
  </si>
  <si>
    <t>wpływy z darowizn - przedszkola</t>
  </si>
  <si>
    <t>środki na dofin.inwestycji</t>
  </si>
  <si>
    <t>852 - 85216  §  2030</t>
  </si>
  <si>
    <t>zasiłki stałe</t>
  </si>
  <si>
    <t>700 - 70021  §  0750</t>
  </si>
  <si>
    <t>852 - 85216  §  0970</t>
  </si>
  <si>
    <t>900 - 90019  §  0580</t>
  </si>
  <si>
    <t>grzywny i inne kary pieniężne</t>
  </si>
  <si>
    <t>900 - 90019  §  0690</t>
  </si>
  <si>
    <t>801 - 80195  §  2009</t>
  </si>
  <si>
    <t>801 - 80195  §  2440</t>
  </si>
  <si>
    <t>wpływy z usług</t>
  </si>
  <si>
    <t>852 - 85205  §  2110</t>
  </si>
  <si>
    <t>starostwo powiatowe - na IRSIP</t>
  </si>
  <si>
    <t>700 - 70021  §  0970</t>
  </si>
  <si>
    <t>700 - 70005  §  0970</t>
  </si>
  <si>
    <t>756 - 75619  §  0920</t>
  </si>
  <si>
    <t>754 - 75411  §  2320</t>
  </si>
  <si>
    <t>801 - 80104  §  0970</t>
  </si>
  <si>
    <t>wpływy z różnych dochodów - przedszkola</t>
  </si>
  <si>
    <t>851 - 85195  §  0970</t>
  </si>
  <si>
    <t>926 - 92605  §  0970</t>
  </si>
  <si>
    <t>854 - 85446  §  2320</t>
  </si>
  <si>
    <t>dokształcanie i doskonalenie nauczycieli</t>
  </si>
  <si>
    <t>852 - 85295  §  2007</t>
  </si>
  <si>
    <t>900 - 90095  §  6207</t>
  </si>
  <si>
    <t>921 - 92195  §  6207</t>
  </si>
  <si>
    <t>801 - 80195  §  2007</t>
  </si>
  <si>
    <t>750 - 75020  §  6637</t>
  </si>
  <si>
    <t>801 - 80195  §  6207</t>
  </si>
  <si>
    <t>wpływy z róznych opłat</t>
  </si>
  <si>
    <t>pozostała działalność - na  Trakt Wielu Kultur</t>
  </si>
  <si>
    <t>852 - 85201  §  0680</t>
  </si>
  <si>
    <t>750 - 75056  §  2010</t>
  </si>
  <si>
    <t>801 - 80101  §  6330</t>
  </si>
  <si>
    <t>szkoły podstawowe</t>
  </si>
  <si>
    <t>801 - 80101  §  2030</t>
  </si>
  <si>
    <t>wpływy z usług - stołówki szkolne i przedszkolne</t>
  </si>
  <si>
    <t>852 - 85295  §  2020</t>
  </si>
  <si>
    <t>900 - 90019  §  0570</t>
  </si>
  <si>
    <t>wpływy z różnych dochodów gospodarka nieruchomościami</t>
  </si>
  <si>
    <t>pozostale odsetki</t>
  </si>
  <si>
    <t>spis powszechny i inne</t>
  </si>
  <si>
    <t>751 - 75109  §  2010</t>
  </si>
  <si>
    <t>wybory do rad gmin</t>
  </si>
  <si>
    <t>pozostała działalność - na kompleksowe zajęcia wyrównawcze dla uczniow piotrkowskich szkół gimnazjalnych</t>
  </si>
  <si>
    <t>pozostała działalność - "Zdobywam świat" na  kompleksowe zajęcia wyrównawcze i wspierające rozwój dla uczniów klas IV i V piotrkowskich szkół podstawowych</t>
  </si>
  <si>
    <t>900 - 90095  §  6290</t>
  </si>
  <si>
    <t>pozostała działalność - na  modernizację i rozbudowę oczyszczalni ścieków</t>
  </si>
  <si>
    <t>wplaty z tytułu odpłatnego prawa własności</t>
  </si>
  <si>
    <t>710 - 71014  §  0830</t>
  </si>
  <si>
    <t>zadania w zakresie przeciwdziałania pzremocy w rodzinie</t>
  </si>
  <si>
    <t>pozostała działalność - aktywizacja osób niepełnosprawnych</t>
  </si>
  <si>
    <t>pozostała działalność - na aktywizację osób niepełnosprawnych</t>
  </si>
  <si>
    <t>pozostałe odsetki - świadczenia społeczne</t>
  </si>
  <si>
    <t>wpływy z różnych dochdów - odszkodowania</t>
  </si>
  <si>
    <t>Dynamika 3:2</t>
  </si>
  <si>
    <t>Tabela Nr 2</t>
  </si>
  <si>
    <t>3. Dochody jednostek budżetowych w tym:</t>
  </si>
  <si>
    <t>4.Dochody z realizacji zadań z zakresu administracji rządowej</t>
  </si>
  <si>
    <t>II.Udziały w podatkach stanowiących dochody budżetu państwa w tym:</t>
  </si>
  <si>
    <t>IV. Dotacje celowe ( 1+2+3 ) w tym:</t>
  </si>
  <si>
    <t>V. Środki pochodzące z budżetu Unii Europejskiej, w tym:</t>
  </si>
  <si>
    <t>DOCHODY OGÓŁEM (I +II +III+ IV+V ) w tym:</t>
  </si>
  <si>
    <t>PLAN DOCHODÓW BUDŻETOWYCH  - RAZEM GMINA I POWIAT                                       według ważniejszych źródeł</t>
  </si>
  <si>
    <t>I. Dochody własne (1+2+3+4 ) w tym:</t>
  </si>
  <si>
    <t>900 - 90019  §  0920</t>
  </si>
  <si>
    <t>pozostałe odsetki - wpływy zwiazane z ochroną środowisko</t>
  </si>
  <si>
    <t>852 - 85203  §  6290</t>
  </si>
  <si>
    <t>ośrodki wsparcia - na noclegownię</t>
  </si>
  <si>
    <t>pozostała dzialalność - na kolektory</t>
  </si>
  <si>
    <t>pozostała działalność - na rekultywację składowiska odpadow w Dołach Brzeskich</t>
  </si>
  <si>
    <t>710 - 71014  §  0920</t>
  </si>
  <si>
    <t>754 - 75411  §  0960</t>
  </si>
  <si>
    <t>801 - 80130  §  2700</t>
  </si>
  <si>
    <t>środki na dofinansowanie</t>
  </si>
  <si>
    <t>600 - 60015  §  6207</t>
  </si>
  <si>
    <t>801 - 80101  §  2310</t>
  </si>
  <si>
    <t>852 - 85219  §  2010</t>
  </si>
  <si>
    <t>754 - 75411  §  6610</t>
  </si>
  <si>
    <t>Plan dochodów                                               na 2012 rok</t>
  </si>
  <si>
    <t>Struktura                       dla                      2012 roku</t>
  </si>
  <si>
    <r>
      <t xml:space="preserve">DOCHODY  BUDŻETU   MIASTA                                                                                                                                                                                NA  2012  ROK </t>
    </r>
    <r>
      <rPr>
        <i/>
        <sz val="16"/>
        <rFont val="Arial CE"/>
        <family val="2"/>
      </rPr>
      <t xml:space="preserve">   </t>
    </r>
    <r>
      <rPr>
        <b/>
        <sz val="16"/>
        <rFont val="Arial CE"/>
        <family val="2"/>
      </rPr>
      <t xml:space="preserve">           </t>
    </r>
    <r>
      <rPr>
        <sz val="16"/>
        <rFont val="Arial CE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</si>
  <si>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wpływy z opłaty produktowej</t>
  </si>
  <si>
    <t>758 - 75814  §  0780</t>
  </si>
  <si>
    <t>dochody ze zbycia praw majątkowych</t>
  </si>
  <si>
    <t>środki na dofinansowanie inwestycji</t>
  </si>
  <si>
    <t>852 - 85203  §  0840</t>
  </si>
  <si>
    <t>wpływy ze sprzedaży wyrobów</t>
  </si>
  <si>
    <t>852 - 85295  §  0970 wpływy z różnych dochodó - mopr</t>
  </si>
  <si>
    <t>wpływy z róznych dochodów - mopr</t>
  </si>
  <si>
    <t>pozostałę odsetki - osir</t>
  </si>
  <si>
    <t>852 - 85203  §  6310</t>
  </si>
  <si>
    <t>751 - 75108  §  2010</t>
  </si>
  <si>
    <t>Wybory do Sejmu i Senatu</t>
  </si>
  <si>
    <t>600 - 60016  §  6330</t>
  </si>
  <si>
    <t>drogi gminne - na obwodnicę etap II</t>
  </si>
  <si>
    <t>żłobki</t>
  </si>
  <si>
    <t>926 - 92695  §  6330</t>
  </si>
  <si>
    <t>pozostała działalnosc - na budowę boiska przy Gimnazjum Nr 2</t>
  </si>
  <si>
    <t>pozostala dzialalność - na Piotrkowską Platformę              E- learningową</t>
  </si>
  <si>
    <t>wplywy z różnych dochodów - stołówki szkolne i przedszk.</t>
  </si>
  <si>
    <t>700 - 70005  §  6410</t>
  </si>
  <si>
    <t xml:space="preserve">pozostała działalność - na kolektory </t>
  </si>
  <si>
    <t>drogi publiczne na prawach powiatu -  na poprawę bezpieczeństwa ruchu drogowego w ciągu drogi krajowej nr 91 w Piotrkowie Trybunalskim</t>
  </si>
  <si>
    <t>900 - 90020  §  0400</t>
  </si>
  <si>
    <t>wpływy za zastępstwo procesowe</t>
  </si>
  <si>
    <t>752 - 75212  §  2110</t>
  </si>
  <si>
    <t>pozostałe wydatki obronne</t>
  </si>
  <si>
    <t>853 - 85305  §  6330</t>
  </si>
  <si>
    <t>700 - 70095  §  6280</t>
  </si>
  <si>
    <t>710 - 71014  §  0970</t>
  </si>
  <si>
    <t xml:space="preserve">III. Subwencja ogólna w tym:  </t>
  </si>
  <si>
    <t>Struktura dla 2012r.</t>
  </si>
  <si>
    <t>Plan roku ubiegłego</t>
  </si>
  <si>
    <t>600 - 60095  §  0570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</si>
</sst>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E+00"/>
    <numFmt numFmtId="165" formatCode="[$-415]d\ mmmm\ yyyy"/>
  </numFmts>
  <fonts count="29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i/>
      <sz val="16"/>
      <name val="Arial CE"/>
      <family val="2"/>
    </font>
    <font>
      <sz val="8"/>
      <name val="Arial CE"/>
      <family val="0"/>
    </font>
    <font>
      <b/>
      <sz val="7"/>
      <name val="Arial CE"/>
      <family val="2"/>
    </font>
    <font>
      <sz val="10"/>
      <color indexed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4" fontId="0" fillId="24" borderId="10" xfId="0" applyNumberFormat="1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 wrapText="1"/>
    </xf>
    <xf numFmtId="4" fontId="0" fillId="0" borderId="12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4" fontId="0" fillId="0" borderId="10" xfId="0" applyNumberForma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4" fontId="6" fillId="0" borderId="10" xfId="0" applyNumberFormat="1" applyFont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0" fillId="24" borderId="0" xfId="0" applyFill="1" applyAlignment="1">
      <alignment/>
    </xf>
    <xf numFmtId="0" fontId="1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4" fontId="1" fillId="24" borderId="10" xfId="0" applyNumberFormat="1" applyFont="1" applyFill="1" applyBorder="1" applyAlignment="1">
      <alignment vertical="center" wrapText="1"/>
    </xf>
    <xf numFmtId="0" fontId="0" fillId="24" borderId="10" xfId="0" applyFill="1" applyBorder="1" applyAlignment="1">
      <alignment vertical="center" wrapText="1"/>
    </xf>
    <xf numFmtId="4" fontId="0" fillId="24" borderId="10" xfId="0" applyNumberFormat="1" applyFill="1" applyBorder="1" applyAlignment="1">
      <alignment vertical="center" wrapText="1"/>
    </xf>
    <xf numFmtId="4" fontId="0" fillId="24" borderId="10" xfId="0" applyNumberFormat="1" applyFont="1" applyFill="1" applyBorder="1" applyAlignment="1">
      <alignment vertical="center" wrapText="1"/>
    </xf>
    <xf numFmtId="0" fontId="0" fillId="24" borderId="0" xfId="0" applyFill="1" applyBorder="1" applyAlignment="1">
      <alignment/>
    </xf>
    <xf numFmtId="4" fontId="0" fillId="24" borderId="0" xfId="0" applyNumberFormat="1" applyFill="1" applyBorder="1" applyAlignment="1">
      <alignment vertical="center" wrapText="1"/>
    </xf>
    <xf numFmtId="4" fontId="0" fillId="24" borderId="0" xfId="0" applyNumberFormat="1" applyFill="1" applyAlignment="1">
      <alignment/>
    </xf>
    <xf numFmtId="0" fontId="1" fillId="24" borderId="14" xfId="0" applyFont="1" applyFill="1" applyBorder="1" applyAlignment="1">
      <alignment vertical="center" wrapText="1"/>
    </xf>
    <xf numFmtId="4" fontId="1" fillId="24" borderId="10" xfId="0" applyNumberFormat="1" applyFont="1" applyFill="1" applyBorder="1" applyAlignment="1">
      <alignment vertical="center"/>
    </xf>
    <xf numFmtId="0" fontId="0" fillId="24" borderId="14" xfId="0" applyFont="1" applyFill="1" applyBorder="1" applyAlignment="1">
      <alignment vertical="center" wrapText="1"/>
    </xf>
    <xf numFmtId="4" fontId="0" fillId="24" borderId="10" xfId="0" applyNumberFormat="1" applyFill="1" applyBorder="1" applyAlignment="1">
      <alignment vertical="center"/>
    </xf>
    <xf numFmtId="0" fontId="0" fillId="24" borderId="15" xfId="0" applyFill="1" applyBorder="1" applyAlignment="1">
      <alignment vertical="center" wrapText="1"/>
    </xf>
    <xf numFmtId="4" fontId="0" fillId="24" borderId="15" xfId="0" applyNumberFormat="1" applyFill="1" applyBorder="1" applyAlignment="1">
      <alignment vertical="center" wrapText="1"/>
    </xf>
    <xf numFmtId="0" fontId="0" fillId="24" borderId="10" xfId="0" applyFont="1" applyFill="1" applyBorder="1" applyAlignment="1">
      <alignment vertical="center" wrapText="1"/>
    </xf>
    <xf numFmtId="4" fontId="0" fillId="24" borderId="10" xfId="0" applyNumberFormat="1" applyFont="1" applyFill="1" applyBorder="1" applyAlignment="1">
      <alignment vertical="center"/>
    </xf>
    <xf numFmtId="4" fontId="0" fillId="24" borderId="10" xfId="0" applyNumberFormat="1" applyFont="1" applyFill="1" applyBorder="1" applyAlignment="1">
      <alignment vertical="center" wrapText="1"/>
    </xf>
    <xf numFmtId="0" fontId="2" fillId="24" borderId="0" xfId="0" applyFont="1" applyFill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9">
      <selection activeCell="H20" sqref="H20"/>
    </sheetView>
  </sheetViews>
  <sheetFormatPr defaultColWidth="9.00390625" defaultRowHeight="12.75"/>
  <cols>
    <col min="1" max="1" width="41.875" style="61" customWidth="1"/>
    <col min="2" max="2" width="18.25390625" style="61" customWidth="1"/>
    <col min="3" max="3" width="16.625" style="61" customWidth="1"/>
    <col min="4" max="4" width="9.375" style="61" customWidth="1"/>
    <col min="5" max="5" width="10.25390625" style="61" customWidth="1"/>
    <col min="6" max="6" width="9.125" style="61" customWidth="1"/>
    <col min="7" max="7" width="13.875" style="61" bestFit="1" customWidth="1"/>
    <col min="8" max="8" width="22.00390625" style="61" customWidth="1"/>
    <col min="9" max="9" width="9.125" style="61" customWidth="1"/>
    <col min="10" max="11" width="12.75390625" style="61" bestFit="1" customWidth="1"/>
    <col min="12" max="16384" width="9.125" style="61" customWidth="1"/>
  </cols>
  <sheetData>
    <row r="1" ht="12.75">
      <c r="E1" s="61" t="s">
        <v>303</v>
      </c>
    </row>
    <row r="2" spans="1:5" ht="37.5" customHeight="1">
      <c r="A2" s="83" t="s">
        <v>409</v>
      </c>
      <c r="B2" s="83"/>
      <c r="C2" s="83"/>
      <c r="D2" s="83"/>
      <c r="E2" s="83"/>
    </row>
    <row r="3" spans="1:5" ht="46.5" customHeight="1">
      <c r="A3" s="62" t="s">
        <v>304</v>
      </c>
      <c r="B3" s="63" t="s">
        <v>459</v>
      </c>
      <c r="C3" s="63" t="s">
        <v>425</v>
      </c>
      <c r="D3" s="64" t="s">
        <v>401</v>
      </c>
      <c r="E3" s="64" t="s">
        <v>458</v>
      </c>
    </row>
    <row r="4" spans="1:5" ht="12" customHeight="1">
      <c r="A4" s="62">
        <v>1</v>
      </c>
      <c r="B4" s="65">
        <v>2</v>
      </c>
      <c r="C4" s="65">
        <v>3</v>
      </c>
      <c r="D4" s="65">
        <v>4</v>
      </c>
      <c r="E4" s="65">
        <v>5</v>
      </c>
    </row>
    <row r="5" spans="1:5" ht="16.5" customHeight="1">
      <c r="A5" s="66" t="s">
        <v>408</v>
      </c>
      <c r="B5" s="67">
        <f>SUM(B6:B7)</f>
        <v>308329790.84</v>
      </c>
      <c r="C5" s="67">
        <f>SUM(C6:C7)</f>
        <v>403122787.94</v>
      </c>
      <c r="D5" s="67">
        <f aca="true" t="shared" si="0" ref="D5:D13">C5/B5*100</f>
        <v>130.74402795842406</v>
      </c>
      <c r="E5" s="67">
        <v>100</v>
      </c>
    </row>
    <row r="6" spans="1:5" ht="16.5" customHeight="1">
      <c r="A6" s="66" t="s">
        <v>229</v>
      </c>
      <c r="B6" s="67">
        <f>B9+B28+B40</f>
        <v>25659771.84</v>
      </c>
      <c r="C6" s="67">
        <f>C9+C28+C40</f>
        <v>91817198.63</v>
      </c>
      <c r="D6" s="67">
        <f t="shared" si="0"/>
        <v>357.82546782769833</v>
      </c>
      <c r="E6" s="67">
        <f>C6/C5*100</f>
        <v>22.77648433103858</v>
      </c>
    </row>
    <row r="7" spans="1:5" ht="16.5" customHeight="1">
      <c r="A7" s="66" t="s">
        <v>228</v>
      </c>
      <c r="B7" s="67">
        <f>B10+B22+B24+B29+B41</f>
        <v>282670019</v>
      </c>
      <c r="C7" s="67">
        <f>C10+C22+C24+C29+C41</f>
        <v>311305589.31</v>
      </c>
      <c r="D7" s="67">
        <f t="shared" si="0"/>
        <v>110.13038822132744</v>
      </c>
      <c r="E7" s="67">
        <f>C7/C5*100</f>
        <v>77.22351566896141</v>
      </c>
    </row>
    <row r="8" spans="1:5" ht="16.5" customHeight="1">
      <c r="A8" s="66" t="s">
        <v>410</v>
      </c>
      <c r="B8" s="67">
        <f>SUM(B9:B10)</f>
        <v>87325813.08</v>
      </c>
      <c r="C8" s="67">
        <f>SUM(C9:C10)</f>
        <v>104350031.31</v>
      </c>
      <c r="D8" s="67">
        <f t="shared" si="0"/>
        <v>119.49505836768328</v>
      </c>
      <c r="E8" s="67">
        <f>C8/C5*100</f>
        <v>25.885421125220848</v>
      </c>
    </row>
    <row r="9" spans="1:5" ht="16.5" customHeight="1">
      <c r="A9" s="66" t="s">
        <v>306</v>
      </c>
      <c r="B9" s="67">
        <f>B14+B17</f>
        <v>6438619.85</v>
      </c>
      <c r="C9" s="67">
        <f>C14+C17</f>
        <v>5055000</v>
      </c>
      <c r="D9" s="67">
        <f t="shared" si="0"/>
        <v>78.5106143516145</v>
      </c>
      <c r="E9" s="67">
        <f>C9/C5*100</f>
        <v>1.2539603692045254</v>
      </c>
    </row>
    <row r="10" spans="1:5" ht="16.5" customHeight="1">
      <c r="A10" s="66" t="s">
        <v>307</v>
      </c>
      <c r="B10" s="67">
        <f>B12+B15+B18+B20</f>
        <v>80887193.23</v>
      </c>
      <c r="C10" s="67">
        <f>C12+C15+C18+C20</f>
        <v>99295031.31</v>
      </c>
      <c r="D10" s="67">
        <f t="shared" si="0"/>
        <v>122.75741974091984</v>
      </c>
      <c r="E10" s="67">
        <f>C10/C5*100</f>
        <v>24.631460756016324</v>
      </c>
    </row>
    <row r="11" spans="1:5" ht="16.5" customHeight="1">
      <c r="A11" s="68" t="s">
        <v>305</v>
      </c>
      <c r="B11" s="69">
        <f>SUM(B12)</f>
        <v>51709131.34</v>
      </c>
      <c r="C11" s="69">
        <f>SUM(C12)</f>
        <v>72102454.31</v>
      </c>
      <c r="D11" s="69">
        <f t="shared" si="0"/>
        <v>139.43853327550406</v>
      </c>
      <c r="E11" s="70">
        <f>C11/C5*100</f>
        <v>17.88597828429674</v>
      </c>
    </row>
    <row r="12" spans="1:5" ht="16.5" customHeight="1">
      <c r="A12" s="68" t="s">
        <v>307</v>
      </c>
      <c r="B12" s="69">
        <f>41820000+8410631.34+1478500</f>
        <v>51709131.34</v>
      </c>
      <c r="C12" s="69">
        <f>41620000+29049954.31+1432500</f>
        <v>72102454.31</v>
      </c>
      <c r="D12" s="69">
        <f t="shared" si="0"/>
        <v>139.43853327550406</v>
      </c>
      <c r="E12" s="70">
        <f>C12/C5*100</f>
        <v>17.88597828429674</v>
      </c>
    </row>
    <row r="13" spans="1:14" ht="16.5" customHeight="1">
      <c r="A13" s="68" t="s">
        <v>308</v>
      </c>
      <c r="B13" s="69">
        <f>SUM(B14:B15)</f>
        <v>15835326.32</v>
      </c>
      <c r="C13" s="69">
        <f>SUM(C14:C15)</f>
        <v>14870630</v>
      </c>
      <c r="D13" s="69">
        <f t="shared" si="0"/>
        <v>93.90794796074654</v>
      </c>
      <c r="E13" s="70">
        <f>C13/C5*100</f>
        <v>3.688858691415211</v>
      </c>
      <c r="I13" s="71"/>
      <c r="J13" s="71"/>
      <c r="K13" s="71"/>
      <c r="L13" s="71"/>
      <c r="M13" s="71"/>
      <c r="N13" s="71"/>
    </row>
    <row r="14" spans="1:14" ht="16.5" customHeight="1">
      <c r="A14" s="68" t="s">
        <v>306</v>
      </c>
      <c r="B14" s="69">
        <f>5783330.1+35174</f>
        <v>5818504.1</v>
      </c>
      <c r="C14" s="69">
        <f>5055000+0</f>
        <v>5055000</v>
      </c>
      <c r="D14" s="69">
        <f aca="true" t="shared" si="1" ref="D14:D40">C14/B14*100</f>
        <v>86.87800013752677</v>
      </c>
      <c r="E14" s="70">
        <f>C14/C5*100</f>
        <v>1.2539603692045254</v>
      </c>
      <c r="I14" s="72"/>
      <c r="J14" s="72"/>
      <c r="K14" s="72"/>
      <c r="L14" s="72"/>
      <c r="M14" s="71"/>
      <c r="N14" s="71"/>
    </row>
    <row r="15" spans="1:14" ht="16.5" customHeight="1">
      <c r="A15" s="68" t="s">
        <v>307</v>
      </c>
      <c r="B15" s="69">
        <f>9352492.22+650030+14300</f>
        <v>10016822.22</v>
      </c>
      <c r="C15" s="69">
        <f>500030+9300300+15300</f>
        <v>9815630</v>
      </c>
      <c r="D15" s="69">
        <f t="shared" si="1"/>
        <v>97.99145661586873</v>
      </c>
      <c r="E15" s="70">
        <f>C15/C5*100</f>
        <v>2.4348983222106857</v>
      </c>
      <c r="G15" s="73"/>
      <c r="H15" s="73"/>
      <c r="I15" s="72"/>
      <c r="J15" s="72"/>
      <c r="K15" s="72"/>
      <c r="L15" s="72"/>
      <c r="M15" s="71"/>
      <c r="N15" s="71"/>
    </row>
    <row r="16" spans="1:14" ht="16.5" customHeight="1">
      <c r="A16" s="68" t="s">
        <v>403</v>
      </c>
      <c r="B16" s="69">
        <f>SUM(B17:B18)</f>
        <v>18609052.42</v>
      </c>
      <c r="C16" s="69">
        <f>SUM(C17:C18)</f>
        <v>16305916</v>
      </c>
      <c r="D16" s="69">
        <f t="shared" si="1"/>
        <v>87.62356960462579</v>
      </c>
      <c r="E16" s="70">
        <f>C16/C5*100</f>
        <v>4.044900583101479</v>
      </c>
      <c r="I16" s="71"/>
      <c r="J16" s="71"/>
      <c r="K16" s="71"/>
      <c r="L16" s="71"/>
      <c r="M16" s="71"/>
      <c r="N16" s="71"/>
    </row>
    <row r="17" spans="1:11" ht="16.5" customHeight="1">
      <c r="A17" s="68" t="s">
        <v>306</v>
      </c>
      <c r="B17" s="69">
        <f>620115.75</f>
        <v>620115.75</v>
      </c>
      <c r="C17" s="69">
        <f>0</f>
        <v>0</v>
      </c>
      <c r="D17" s="69">
        <f t="shared" si="1"/>
        <v>0</v>
      </c>
      <c r="E17" s="70">
        <f>C17/C5*100</f>
        <v>0</v>
      </c>
      <c r="J17" s="73"/>
      <c r="K17" s="73"/>
    </row>
    <row r="18" spans="1:5" ht="16.5" customHeight="1">
      <c r="A18" s="68" t="s">
        <v>307</v>
      </c>
      <c r="B18" s="69">
        <f>11499052.56+6489884.11</f>
        <v>17988936.67</v>
      </c>
      <c r="C18" s="69">
        <f>10144019+6161897</f>
        <v>16305916</v>
      </c>
      <c r="D18" s="69">
        <f t="shared" si="1"/>
        <v>90.64413477642199</v>
      </c>
      <c r="E18" s="70">
        <f>C18/C5*100</f>
        <v>4.044900583101479</v>
      </c>
    </row>
    <row r="19" spans="1:5" ht="26.25" customHeight="1">
      <c r="A19" s="68" t="s">
        <v>404</v>
      </c>
      <c r="B19" s="69">
        <f>SUM(B20:B20)</f>
        <v>1172303</v>
      </c>
      <c r="C19" s="69">
        <f>SUM(C20:C20)</f>
        <v>1071031</v>
      </c>
      <c r="D19" s="69">
        <f t="shared" si="1"/>
        <v>91.36127775839523</v>
      </c>
      <c r="E19" s="70">
        <f>C19/C5*100</f>
        <v>0.2656835664074168</v>
      </c>
    </row>
    <row r="20" spans="1:5" ht="16.5" customHeight="1">
      <c r="A20" s="68" t="s">
        <v>307</v>
      </c>
      <c r="B20" s="69">
        <f>181300+991003</f>
        <v>1172303</v>
      </c>
      <c r="C20" s="69">
        <f>181311+889720</f>
        <v>1071031</v>
      </c>
      <c r="D20" s="69">
        <f t="shared" si="1"/>
        <v>91.36127775839523</v>
      </c>
      <c r="E20" s="70">
        <f>C20/C5*100</f>
        <v>0.2656835664074168</v>
      </c>
    </row>
    <row r="21" spans="1:5" ht="25.5" customHeight="1">
      <c r="A21" s="66" t="s">
        <v>405</v>
      </c>
      <c r="B21" s="67">
        <f>SUM(B22)</f>
        <v>63983687</v>
      </c>
      <c r="C21" s="67">
        <f>SUM(C22)</f>
        <v>72401157</v>
      </c>
      <c r="D21" s="67">
        <f>C21/B21*100</f>
        <v>113.15565012688312</v>
      </c>
      <c r="E21" s="67">
        <f>C21/C5*100</f>
        <v>17.96007548220669</v>
      </c>
    </row>
    <row r="22" spans="1:5" ht="16.5" customHeight="1">
      <c r="A22" s="68" t="s">
        <v>307</v>
      </c>
      <c r="B22" s="69">
        <f>50229895+13753792</f>
        <v>63983687</v>
      </c>
      <c r="C22" s="69">
        <f>56870591+15530566</f>
        <v>72401157</v>
      </c>
      <c r="D22" s="69">
        <f>C22/B22*100</f>
        <v>113.15565012688312</v>
      </c>
      <c r="E22" s="70">
        <f>C22/C5*100</f>
        <v>17.96007548220669</v>
      </c>
    </row>
    <row r="23" spans="1:5" ht="16.5" customHeight="1">
      <c r="A23" s="66" t="s">
        <v>457</v>
      </c>
      <c r="B23" s="67">
        <f>B24</f>
        <v>98449555</v>
      </c>
      <c r="C23" s="67">
        <f>C24</f>
        <v>104194819</v>
      </c>
      <c r="D23" s="67">
        <f t="shared" si="1"/>
        <v>105.83574400107752</v>
      </c>
      <c r="E23" s="67">
        <f>C23/C5*100</f>
        <v>25.846918635497268</v>
      </c>
    </row>
    <row r="24" spans="1:5" ht="16.5" customHeight="1">
      <c r="A24" s="66" t="s">
        <v>307</v>
      </c>
      <c r="B24" s="67">
        <f>SUM(B25:B26)</f>
        <v>98449555</v>
      </c>
      <c r="C24" s="67">
        <f>SUM(C25:C26)</f>
        <v>104194819</v>
      </c>
      <c r="D24" s="67">
        <f t="shared" si="1"/>
        <v>105.83574400107752</v>
      </c>
      <c r="E24" s="67">
        <f>C24/C5*100</f>
        <v>25.846918635497268</v>
      </c>
    </row>
    <row r="25" spans="1:5" ht="16.5" customHeight="1">
      <c r="A25" s="68" t="s">
        <v>15</v>
      </c>
      <c r="B25" s="69">
        <f>34704764+57782648</f>
        <v>92487412</v>
      </c>
      <c r="C25" s="69">
        <f>37264023+60567232</f>
        <v>97831255</v>
      </c>
      <c r="D25" s="69">
        <f t="shared" si="1"/>
        <v>105.77791386356448</v>
      </c>
      <c r="E25" s="70">
        <f>C25/C5*100</f>
        <v>24.268351461828303</v>
      </c>
    </row>
    <row r="26" spans="1:5" ht="16.5" customHeight="1">
      <c r="A26" s="68" t="s">
        <v>38</v>
      </c>
      <c r="B26" s="69">
        <f>1509514+4452629</f>
        <v>5962143</v>
      </c>
      <c r="C26" s="69">
        <f>1773618+4589946</f>
        <v>6363564</v>
      </c>
      <c r="D26" s="69">
        <f t="shared" si="1"/>
        <v>106.73283079590676</v>
      </c>
      <c r="E26" s="70">
        <f>C26/C5*100</f>
        <v>1.5785671736689666</v>
      </c>
    </row>
    <row r="27" spans="1:5" ht="16.5" customHeight="1">
      <c r="A27" s="74" t="s">
        <v>406</v>
      </c>
      <c r="B27" s="75">
        <f>SUM(B28:B29)</f>
        <v>40051079.190000005</v>
      </c>
      <c r="C27" s="75">
        <f>SUM(C28:C29)</f>
        <v>35428582</v>
      </c>
      <c r="D27" s="67">
        <f t="shared" si="1"/>
        <v>88.45849529279562</v>
      </c>
      <c r="E27" s="67">
        <f>C27/C5*100</f>
        <v>8.788533682514897</v>
      </c>
    </row>
    <row r="28" spans="1:5" ht="16.5" customHeight="1">
      <c r="A28" s="66" t="s">
        <v>306</v>
      </c>
      <c r="B28" s="75">
        <f>B31+B34+B37</f>
        <v>1570566.13</v>
      </c>
      <c r="C28" s="75">
        <f>C31+C34+C37</f>
        <v>14000</v>
      </c>
      <c r="D28" s="67">
        <f t="shared" si="1"/>
        <v>0.8913983138042076</v>
      </c>
      <c r="E28" s="67">
        <f>C28/C5*100</f>
        <v>0.003472887273761297</v>
      </c>
    </row>
    <row r="29" spans="1:5" ht="16.5" customHeight="1">
      <c r="A29" s="66" t="s">
        <v>307</v>
      </c>
      <c r="B29" s="75">
        <f>B32+B35+B38</f>
        <v>38480513.06</v>
      </c>
      <c r="C29" s="75">
        <f>C32+C35+C38</f>
        <v>35414582</v>
      </c>
      <c r="D29" s="67">
        <f t="shared" si="1"/>
        <v>92.03250992204936</v>
      </c>
      <c r="E29" s="67">
        <f>C29/C5*100</f>
        <v>8.785060795241135</v>
      </c>
    </row>
    <row r="30" spans="1:5" ht="16.5" customHeight="1">
      <c r="A30" s="76" t="s">
        <v>309</v>
      </c>
      <c r="B30" s="77">
        <f>SUM(B31:B32)</f>
        <v>26855812.99</v>
      </c>
      <c r="C30" s="77">
        <f>SUM(C31:C32)</f>
        <v>26868982</v>
      </c>
      <c r="D30" s="69">
        <f t="shared" si="1"/>
        <v>100.0490359759539</v>
      </c>
      <c r="E30" s="70">
        <f>C30/C5*100</f>
        <v>6.665210403337239</v>
      </c>
    </row>
    <row r="31" spans="1:5" ht="16.5" customHeight="1">
      <c r="A31" s="68" t="s">
        <v>306</v>
      </c>
      <c r="B31" s="77">
        <f>10000+133682</f>
        <v>143682</v>
      </c>
      <c r="C31" s="77">
        <f>0+14000</f>
        <v>14000</v>
      </c>
      <c r="D31" s="69">
        <f t="shared" si="1"/>
        <v>9.743739647276625</v>
      </c>
      <c r="E31" s="70">
        <f>C31/C5*100</f>
        <v>0.003472887273761297</v>
      </c>
    </row>
    <row r="32" spans="1:5" ht="16.5" customHeight="1">
      <c r="A32" s="68" t="s">
        <v>307</v>
      </c>
      <c r="B32" s="77">
        <f>18599731.99+8112399</f>
        <v>26712130.99</v>
      </c>
      <c r="C32" s="77">
        <f>18880064+7974918</f>
        <v>26854982</v>
      </c>
      <c r="D32" s="69">
        <f t="shared" si="1"/>
        <v>100.53477953538592</v>
      </c>
      <c r="E32" s="70">
        <f>C32/C5*100</f>
        <v>6.661737516063479</v>
      </c>
    </row>
    <row r="33" spans="1:5" ht="16.5" customHeight="1">
      <c r="A33" s="76" t="s">
        <v>310</v>
      </c>
      <c r="B33" s="77">
        <f>SUM(B34:B35)</f>
        <v>11170965.2</v>
      </c>
      <c r="C33" s="77">
        <f>SUM(C34:C35)</f>
        <v>6767752</v>
      </c>
      <c r="D33" s="69">
        <f t="shared" si="1"/>
        <v>60.5834131503695</v>
      </c>
      <c r="E33" s="70">
        <f>C33/C5*100</f>
        <v>1.6788314137694687</v>
      </c>
    </row>
    <row r="34" spans="1:5" ht="16.5" customHeight="1">
      <c r="A34" s="68" t="s">
        <v>306</v>
      </c>
      <c r="B34" s="77">
        <f>1354249.13+42635</f>
        <v>1396884.13</v>
      </c>
      <c r="C34" s="77">
        <f>0+0</f>
        <v>0</v>
      </c>
      <c r="D34" s="69">
        <f t="shared" si="1"/>
        <v>0</v>
      </c>
      <c r="E34" s="70">
        <f>C34/C5*100</f>
        <v>0</v>
      </c>
    </row>
    <row r="35" spans="1:5" ht="16.5" customHeight="1">
      <c r="A35" s="68" t="s">
        <v>307</v>
      </c>
      <c r="B35" s="77">
        <f>9048976.49+725104.58</f>
        <v>9774081.07</v>
      </c>
      <c r="C35" s="77">
        <f>6128919+638833</f>
        <v>6767752</v>
      </c>
      <c r="D35" s="69">
        <f t="shared" si="1"/>
        <v>69.24182387613448</v>
      </c>
      <c r="E35" s="70">
        <f>C35/C5*100</f>
        <v>1.6788314137694687</v>
      </c>
    </row>
    <row r="36" spans="1:5" ht="16.5" customHeight="1">
      <c r="A36" s="76" t="s">
        <v>269</v>
      </c>
      <c r="B36" s="77">
        <f>SUM(B37:B38)</f>
        <v>2024301</v>
      </c>
      <c r="C36" s="77">
        <f>SUM(C37:C38)</f>
        <v>1791848</v>
      </c>
      <c r="D36" s="69">
        <f t="shared" si="1"/>
        <v>88.51687570178545</v>
      </c>
      <c r="E36" s="70">
        <f>C36/C5*100</f>
        <v>0.4444918654081881</v>
      </c>
    </row>
    <row r="37" spans="1:5" ht="16.5" customHeight="1">
      <c r="A37" s="68" t="s">
        <v>306</v>
      </c>
      <c r="B37" s="77">
        <f>0+30000</f>
        <v>30000</v>
      </c>
      <c r="C37" s="77">
        <f>0</f>
        <v>0</v>
      </c>
      <c r="D37" s="69">
        <f>C37/B37*100</f>
        <v>0</v>
      </c>
      <c r="E37" s="70">
        <f>C37/C5*100</f>
        <v>0</v>
      </c>
    </row>
    <row r="38" spans="1:5" ht="16.5" customHeight="1">
      <c r="A38" s="78" t="s">
        <v>307</v>
      </c>
      <c r="B38" s="77">
        <f>144500+1849801</f>
        <v>1994301</v>
      </c>
      <c r="C38" s="77">
        <f>84500+1707348</f>
        <v>1791848</v>
      </c>
      <c r="D38" s="79">
        <f t="shared" si="1"/>
        <v>89.84842308157094</v>
      </c>
      <c r="E38" s="70">
        <f>C38/C5*100</f>
        <v>0.4444918654081881</v>
      </c>
    </row>
    <row r="39" spans="1:5" ht="27" customHeight="1">
      <c r="A39" s="66" t="s">
        <v>407</v>
      </c>
      <c r="B39" s="75">
        <f>SUM(B40:B41)</f>
        <v>18519656.57</v>
      </c>
      <c r="C39" s="75">
        <f>SUM(C40:C41)</f>
        <v>86748198.63</v>
      </c>
      <c r="D39" s="67">
        <f t="shared" si="1"/>
        <v>468.411486477149</v>
      </c>
      <c r="E39" s="67">
        <f>C39/C5*100</f>
        <v>21.5190510745603</v>
      </c>
    </row>
    <row r="40" spans="1:5" ht="16.5" customHeight="1">
      <c r="A40" s="80" t="s">
        <v>306</v>
      </c>
      <c r="B40" s="81">
        <f>14410926.19+3239659.67</f>
        <v>17650585.86</v>
      </c>
      <c r="C40" s="81">
        <f>81021148.61+5727050.02</f>
        <v>86748198.63</v>
      </c>
      <c r="D40" s="82">
        <f t="shared" si="1"/>
        <v>491.47489674317245</v>
      </c>
      <c r="E40" s="82">
        <f>C40/C5*100</f>
        <v>21.5190510745603</v>
      </c>
    </row>
    <row r="41" spans="1:5" ht="16.5" customHeight="1">
      <c r="A41" s="80" t="s">
        <v>307</v>
      </c>
      <c r="B41" s="82">
        <f>597569.78+271500.93</f>
        <v>869070.71</v>
      </c>
      <c r="C41" s="82">
        <f>0+0</f>
        <v>0</v>
      </c>
      <c r="D41" s="82">
        <f>C41/B41*100</f>
        <v>0</v>
      </c>
      <c r="E41" s="82">
        <f>C41/C5*100</f>
        <v>0</v>
      </c>
    </row>
    <row r="42" spans="2:5" ht="12.75">
      <c r="B42" s="73"/>
      <c r="C42" s="73"/>
      <c r="D42" s="73"/>
      <c r="E42" s="73"/>
    </row>
    <row r="43" spans="2:5" ht="12.75">
      <c r="B43" s="73"/>
      <c r="C43" s="73"/>
      <c r="D43" s="73"/>
      <c r="E43" s="73"/>
    </row>
    <row r="44" spans="2:5" ht="12.75">
      <c r="B44" s="73"/>
      <c r="C44" s="73"/>
      <c r="D44" s="73"/>
      <c r="E44" s="73"/>
    </row>
    <row r="45" spans="2:5" ht="12.75">
      <c r="B45" s="73"/>
      <c r="C45" s="73"/>
      <c r="D45" s="73"/>
      <c r="E45" s="73"/>
    </row>
    <row r="46" spans="2:5" ht="12.75">
      <c r="B46" s="73"/>
      <c r="C46" s="73"/>
      <c r="D46" s="73"/>
      <c r="E46" s="73"/>
    </row>
    <row r="47" spans="2:5" ht="12.75">
      <c r="B47" s="73"/>
      <c r="C47" s="73"/>
      <c r="D47" s="73"/>
      <c r="E47" s="73"/>
    </row>
    <row r="48" spans="2:5" ht="12.75">
      <c r="B48" s="73"/>
      <c r="C48" s="73"/>
      <c r="D48" s="73"/>
      <c r="E48" s="73"/>
    </row>
  </sheetData>
  <sheetProtection/>
  <mergeCells count="1">
    <mergeCell ref="A2:E2"/>
  </mergeCells>
  <printOptions/>
  <pageMargins left="0.55" right="0.31" top="0.42" bottom="0.31" header="0.31" footer="0.2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6"/>
  <sheetViews>
    <sheetView tabSelected="1" zoomScalePageLayoutView="0" workbookViewId="0" topLeftCell="A1">
      <selection activeCell="H248" sqref="H248:I255"/>
    </sheetView>
  </sheetViews>
  <sheetFormatPr defaultColWidth="9.00390625" defaultRowHeight="12.75"/>
  <cols>
    <col min="1" max="1" width="17.875" style="5" customWidth="1"/>
    <col min="2" max="2" width="46.875" style="18" customWidth="1"/>
    <col min="3" max="3" width="13.625" style="5" customWidth="1"/>
    <col min="4" max="4" width="13.375" style="5" customWidth="1"/>
    <col min="5" max="5" width="7.625" style="5" customWidth="1"/>
    <col min="6" max="6" width="6.875" style="5" customWidth="1"/>
    <col min="7" max="7" width="9.125" style="5" customWidth="1"/>
    <col min="8" max="9" width="11.75390625" style="5" bestFit="1" customWidth="1"/>
    <col min="10" max="10" width="10.00390625" style="5" bestFit="1" customWidth="1"/>
    <col min="11" max="16384" width="9.125" style="5" customWidth="1"/>
  </cols>
  <sheetData>
    <row r="1" spans="1:6" ht="23.25" customHeight="1">
      <c r="A1" s="4"/>
      <c r="B1" s="33"/>
      <c r="C1" s="4"/>
      <c r="D1" s="90" t="s">
        <v>402</v>
      </c>
      <c r="E1" s="90"/>
      <c r="F1" s="90"/>
    </row>
    <row r="2" spans="1:6" ht="14.25" customHeight="1">
      <c r="A2" s="4"/>
      <c r="B2" s="33"/>
      <c r="C2" s="4"/>
      <c r="D2" s="55"/>
      <c r="E2" s="55"/>
      <c r="F2" s="55"/>
    </row>
    <row r="3" spans="1:6" ht="44.25" customHeight="1">
      <c r="A3" s="91" t="s">
        <v>427</v>
      </c>
      <c r="B3" s="91"/>
      <c r="C3" s="91"/>
      <c r="D3" s="91"/>
      <c r="E3" s="91"/>
      <c r="F3" s="91"/>
    </row>
    <row r="4" spans="1:6" ht="16.5" customHeight="1">
      <c r="A4" s="92" t="s">
        <v>168</v>
      </c>
      <c r="B4" s="92"/>
      <c r="C4" s="92"/>
      <c r="D4" s="92"/>
      <c r="E4" s="92"/>
      <c r="F4" s="92"/>
    </row>
    <row r="5" spans="1:6" ht="45">
      <c r="A5" s="1" t="s">
        <v>0</v>
      </c>
      <c r="B5" s="34" t="s">
        <v>1</v>
      </c>
      <c r="C5" s="2" t="s">
        <v>459</v>
      </c>
      <c r="D5" s="2" t="s">
        <v>425</v>
      </c>
      <c r="E5" s="2" t="s">
        <v>281</v>
      </c>
      <c r="F5" s="3" t="s">
        <v>426</v>
      </c>
    </row>
    <row r="6" spans="1:6" ht="12.75">
      <c r="A6" s="6">
        <v>1</v>
      </c>
      <c r="B6" s="35">
        <v>2</v>
      </c>
      <c r="C6" s="6">
        <v>3</v>
      </c>
      <c r="D6" s="6">
        <v>4</v>
      </c>
      <c r="E6" s="6">
        <v>5</v>
      </c>
      <c r="F6" s="6">
        <v>6</v>
      </c>
    </row>
    <row r="7" spans="1:6" ht="26.25" customHeight="1">
      <c r="A7" s="7"/>
      <c r="B7" s="31" t="s">
        <v>282</v>
      </c>
      <c r="C7" s="8">
        <f aca="true" t="shared" si="0" ref="C7:D9">C11+C211</f>
        <v>308329790.84000003</v>
      </c>
      <c r="D7" s="8">
        <f t="shared" si="0"/>
        <v>403122787.94</v>
      </c>
      <c r="E7" s="8">
        <f>D7/C7*100</f>
        <v>130.74402795842403</v>
      </c>
      <c r="F7" s="8">
        <v>100</v>
      </c>
    </row>
    <row r="8" spans="1:6" ht="18" customHeight="1">
      <c r="A8" s="25"/>
      <c r="B8" s="31" t="s">
        <v>229</v>
      </c>
      <c r="C8" s="8">
        <f t="shared" si="0"/>
        <v>25659771.840000004</v>
      </c>
      <c r="D8" s="8">
        <f t="shared" si="0"/>
        <v>91817198.63</v>
      </c>
      <c r="E8" s="8">
        <f>D8/C8*100</f>
        <v>357.8254678276983</v>
      </c>
      <c r="F8" s="8">
        <f>D8/D7*100</f>
        <v>22.77648433103858</v>
      </c>
    </row>
    <row r="9" spans="1:8" ht="18" customHeight="1">
      <c r="A9" s="25"/>
      <c r="B9" s="31" t="s">
        <v>228</v>
      </c>
      <c r="C9" s="8">
        <f t="shared" si="0"/>
        <v>282670019</v>
      </c>
      <c r="D9" s="8">
        <f t="shared" si="0"/>
        <v>311305589.31</v>
      </c>
      <c r="E9" s="8">
        <f>D9/C9*100</f>
        <v>110.13038822132744</v>
      </c>
      <c r="F9" s="8">
        <f>D9/D7*100</f>
        <v>77.22351566896141</v>
      </c>
      <c r="H9" s="27"/>
    </row>
    <row r="10" spans="1:7" ht="21" customHeight="1">
      <c r="A10" s="87" t="s">
        <v>88</v>
      </c>
      <c r="B10" s="88"/>
      <c r="C10" s="88"/>
      <c r="D10" s="88"/>
      <c r="E10" s="88"/>
      <c r="F10" s="89"/>
      <c r="G10" s="28"/>
    </row>
    <row r="11" spans="1:6" ht="25.5" customHeight="1">
      <c r="A11" s="7"/>
      <c r="B11" s="31" t="s">
        <v>283</v>
      </c>
      <c r="C11" s="8">
        <f>C12+C13</f>
        <v>208927078.55</v>
      </c>
      <c r="D11" s="8">
        <f>D12+D13</f>
        <v>297873477.92</v>
      </c>
      <c r="E11" s="8">
        <f aca="true" t="shared" si="1" ref="E11:E24">D11/C11*100</f>
        <v>142.57293979665425</v>
      </c>
      <c r="F11" s="8">
        <f>D11/D7*100</f>
        <v>73.89150076138462</v>
      </c>
    </row>
    <row r="12" spans="1:6" ht="18" customHeight="1">
      <c r="A12" s="7"/>
      <c r="B12" s="31" t="s">
        <v>229</v>
      </c>
      <c r="C12" s="8">
        <f>C16+C150+C201</f>
        <v>22178621.17</v>
      </c>
      <c r="D12" s="8">
        <f>D16+D150+D201</f>
        <v>86076148.61</v>
      </c>
      <c r="E12" s="8">
        <f>D12/C12*100</f>
        <v>388.104147459046</v>
      </c>
      <c r="F12" s="8">
        <f>D12/D7*100</f>
        <v>21.352340077289654</v>
      </c>
    </row>
    <row r="13" spans="1:6" ht="18" customHeight="1">
      <c r="A13" s="7"/>
      <c r="B13" s="31" t="s">
        <v>228</v>
      </c>
      <c r="C13" s="8">
        <f>C17+C145+C151+C206</f>
        <v>186748457.38</v>
      </c>
      <c r="D13" s="8">
        <f>D17+D145+D151+D206</f>
        <v>211797329.31</v>
      </c>
      <c r="E13" s="8">
        <f t="shared" si="1"/>
        <v>113.41316136230779</v>
      </c>
      <c r="F13" s="8">
        <f>D13/D7*100</f>
        <v>52.539160684094966</v>
      </c>
    </row>
    <row r="14" spans="1:6" ht="14.25" customHeight="1">
      <c r="A14" s="7"/>
      <c r="B14" s="31"/>
      <c r="C14" s="8"/>
      <c r="D14" s="8"/>
      <c r="E14" s="8"/>
      <c r="F14" s="8"/>
    </row>
    <row r="15" spans="1:6" ht="18.75" customHeight="1">
      <c r="A15" s="7"/>
      <c r="B15" s="31" t="s">
        <v>260</v>
      </c>
      <c r="C15" s="8">
        <f>SUM(C16:C17)</f>
        <v>128546846.97</v>
      </c>
      <c r="D15" s="8">
        <f>SUM(D16:D17)</f>
        <v>152721205.31</v>
      </c>
      <c r="E15" s="8">
        <f t="shared" si="1"/>
        <v>118.80587420836683</v>
      </c>
      <c r="F15" s="8">
        <f>D15/D7*100</f>
        <v>37.88453788247037</v>
      </c>
    </row>
    <row r="16" spans="1:6" ht="18.75" customHeight="1">
      <c r="A16" s="7"/>
      <c r="B16" s="31" t="s">
        <v>229</v>
      </c>
      <c r="C16" s="8">
        <f>C51+C72</f>
        <v>6403445.85</v>
      </c>
      <c r="D16" s="8">
        <f>D51+D72</f>
        <v>5055000</v>
      </c>
      <c r="E16" s="8">
        <f>D16/C16*100</f>
        <v>78.94187158621791</v>
      </c>
      <c r="F16" s="8">
        <f>D16/D7*100</f>
        <v>1.2539603692045254</v>
      </c>
    </row>
    <row r="17" spans="1:6" ht="18.75" customHeight="1">
      <c r="A17" s="7"/>
      <c r="B17" s="31" t="s">
        <v>228</v>
      </c>
      <c r="C17" s="8">
        <f>C19+C27+C56+C63+C67+C75+C138</f>
        <v>122143401.12</v>
      </c>
      <c r="D17" s="8">
        <f>D19+D27+D56+D63+D67+D75+D138</f>
        <v>147666205.31</v>
      </c>
      <c r="E17" s="8">
        <f>D17/C17*100</f>
        <v>120.89577001783753</v>
      </c>
      <c r="F17" s="8">
        <f>D17/D7*100</f>
        <v>36.63057751326584</v>
      </c>
    </row>
    <row r="18" spans="1:6" ht="18" customHeight="1">
      <c r="A18" s="9"/>
      <c r="B18" s="32" t="s">
        <v>261</v>
      </c>
      <c r="C18" s="8">
        <f>SUM(C19)</f>
        <v>41820000</v>
      </c>
      <c r="D18" s="8">
        <f>SUM(D19)</f>
        <v>41620000</v>
      </c>
      <c r="E18" s="8">
        <f t="shared" si="1"/>
        <v>99.5217599234816</v>
      </c>
      <c r="F18" s="11">
        <f>D18/D7*100</f>
        <v>10.324397738138941</v>
      </c>
    </row>
    <row r="19" spans="1:6" ht="18" customHeight="1">
      <c r="A19" s="9"/>
      <c r="B19" s="32" t="s">
        <v>228</v>
      </c>
      <c r="C19" s="8">
        <f>SUM(C20:C24)</f>
        <v>41820000</v>
      </c>
      <c r="D19" s="8">
        <f>SUM(D20:D24)</f>
        <v>41620000</v>
      </c>
      <c r="E19" s="8">
        <f t="shared" si="1"/>
        <v>99.5217599234816</v>
      </c>
      <c r="F19" s="11">
        <f>D19/D7*100</f>
        <v>10.324397738138941</v>
      </c>
    </row>
    <row r="20" spans="1:6" ht="18" customHeight="1">
      <c r="A20" s="9" t="s">
        <v>41</v>
      </c>
      <c r="B20" s="29" t="s">
        <v>96</v>
      </c>
      <c r="C20" s="10">
        <v>29400000</v>
      </c>
      <c r="D20" s="10">
        <v>29200000</v>
      </c>
      <c r="E20" s="10">
        <f t="shared" si="1"/>
        <v>99.31972789115646</v>
      </c>
      <c r="F20" s="10">
        <f>D20/D7*100</f>
        <v>7.243450599559276</v>
      </c>
    </row>
    <row r="21" spans="1:6" ht="18" customHeight="1">
      <c r="A21" s="9" t="s">
        <v>98</v>
      </c>
      <c r="B21" s="29" t="s">
        <v>97</v>
      </c>
      <c r="C21" s="10">
        <v>9000000</v>
      </c>
      <c r="D21" s="10">
        <v>9000000</v>
      </c>
      <c r="E21" s="10">
        <f t="shared" si="1"/>
        <v>100</v>
      </c>
      <c r="F21" s="10">
        <f>D21/D7*100</f>
        <v>2.2325703902751197</v>
      </c>
    </row>
    <row r="22" spans="1:6" ht="18" customHeight="1">
      <c r="A22" s="9" t="s">
        <v>42</v>
      </c>
      <c r="B22" s="29" t="s">
        <v>126</v>
      </c>
      <c r="C22" s="10">
        <v>1050000</v>
      </c>
      <c r="D22" s="10">
        <v>1050000</v>
      </c>
      <c r="E22" s="10">
        <f t="shared" si="1"/>
        <v>100</v>
      </c>
      <c r="F22" s="10">
        <f>D22/D7*100</f>
        <v>0.26046654553209725</v>
      </c>
    </row>
    <row r="23" spans="1:6" ht="18" customHeight="1">
      <c r="A23" s="9" t="s">
        <v>99</v>
      </c>
      <c r="B23" s="29" t="s">
        <v>127</v>
      </c>
      <c r="C23" s="10">
        <v>990000</v>
      </c>
      <c r="D23" s="10">
        <v>990000</v>
      </c>
      <c r="E23" s="10">
        <f t="shared" si="1"/>
        <v>100</v>
      </c>
      <c r="F23" s="10">
        <f>D23/D7*100</f>
        <v>0.24558274293026314</v>
      </c>
    </row>
    <row r="24" spans="1:6" ht="18" customHeight="1">
      <c r="A24" s="9" t="s">
        <v>110</v>
      </c>
      <c r="B24" s="29" t="s">
        <v>3</v>
      </c>
      <c r="C24" s="10">
        <v>1380000</v>
      </c>
      <c r="D24" s="10">
        <v>1380000</v>
      </c>
      <c r="E24" s="10">
        <f t="shared" si="1"/>
        <v>100</v>
      </c>
      <c r="F24" s="10">
        <f>D24/D7*100</f>
        <v>0.342327459842185</v>
      </c>
    </row>
    <row r="25" spans="1:6" ht="14.25" customHeight="1">
      <c r="A25" s="9"/>
      <c r="B25" s="29"/>
      <c r="C25" s="10"/>
      <c r="D25" s="10"/>
      <c r="E25" s="10"/>
      <c r="F25" s="10"/>
    </row>
    <row r="26" spans="1:6" ht="20.25" customHeight="1">
      <c r="A26" s="9"/>
      <c r="B26" s="32" t="s">
        <v>285</v>
      </c>
      <c r="C26" s="8">
        <f>SUM(C27)</f>
        <v>8410631.34</v>
      </c>
      <c r="D26" s="8">
        <f>SUM(D27)</f>
        <v>29049954.31</v>
      </c>
      <c r="E26" s="8">
        <f>D26/C26*100</f>
        <v>345.3956443417243</v>
      </c>
      <c r="F26" s="11">
        <f>D26/D7*100</f>
        <v>7.20622975903901</v>
      </c>
    </row>
    <row r="27" spans="1:7" ht="18" customHeight="1">
      <c r="A27" s="9"/>
      <c r="B27" s="31" t="s">
        <v>228</v>
      </c>
      <c r="C27" s="11">
        <f>SUM(C28:C48)</f>
        <v>8410631.34</v>
      </c>
      <c r="D27" s="11">
        <f>SUM(D28:D48)</f>
        <v>29049954.31</v>
      </c>
      <c r="E27" s="11">
        <f>D27/C27*100</f>
        <v>345.3956443417243</v>
      </c>
      <c r="F27" s="11">
        <f>D27/D7*100</f>
        <v>7.20622975903901</v>
      </c>
      <c r="G27" s="18"/>
    </row>
    <row r="28" spans="1:7" ht="18" customHeight="1">
      <c r="A28" s="9" t="s">
        <v>460</v>
      </c>
      <c r="B28" s="29" t="s">
        <v>6</v>
      </c>
      <c r="C28" s="48">
        <v>0</v>
      </c>
      <c r="D28" s="48">
        <v>250000</v>
      </c>
      <c r="E28" s="48">
        <v>0</v>
      </c>
      <c r="F28" s="48">
        <f>D28/D8*100</f>
        <v>0.2722801432958508</v>
      </c>
      <c r="G28" s="18"/>
    </row>
    <row r="29" spans="1:6" ht="18" customHeight="1">
      <c r="A29" s="9" t="s">
        <v>43</v>
      </c>
      <c r="B29" s="29" t="s">
        <v>14</v>
      </c>
      <c r="C29" s="10">
        <v>42000</v>
      </c>
      <c r="D29" s="10">
        <v>200000</v>
      </c>
      <c r="E29" s="48">
        <f>D29/C29*100</f>
        <v>476.1904761904762</v>
      </c>
      <c r="F29" s="48">
        <f>D29/D9*100</f>
        <v>0.06424555384414855</v>
      </c>
    </row>
    <row r="30" spans="1:6" ht="18" customHeight="1">
      <c r="A30" s="9" t="s">
        <v>231</v>
      </c>
      <c r="B30" s="29" t="s">
        <v>288</v>
      </c>
      <c r="C30" s="10">
        <v>36000</v>
      </c>
      <c r="D30" s="10">
        <v>37000</v>
      </c>
      <c r="E30" s="10">
        <f aca="true" t="shared" si="2" ref="E30:E48">D30/C30*100</f>
        <v>102.77777777777777</v>
      </c>
      <c r="F30" s="10">
        <f>D30/D7*100</f>
        <v>0.009178344937797712</v>
      </c>
    </row>
    <row r="31" spans="1:6" ht="18" customHeight="1">
      <c r="A31" s="9" t="s">
        <v>45</v>
      </c>
      <c r="B31" s="29" t="s">
        <v>5</v>
      </c>
      <c r="C31" s="10">
        <v>115000</v>
      </c>
      <c r="D31" s="10">
        <v>115000</v>
      </c>
      <c r="E31" s="10">
        <f t="shared" si="2"/>
        <v>100</v>
      </c>
      <c r="F31" s="10">
        <f>D31/D7*100</f>
        <v>0.02852728832018208</v>
      </c>
    </row>
    <row r="32" spans="1:6" ht="18" customHeight="1">
      <c r="A32" s="9" t="s">
        <v>46</v>
      </c>
      <c r="B32" s="29" t="s">
        <v>101</v>
      </c>
      <c r="C32" s="10">
        <v>120000</v>
      </c>
      <c r="D32" s="10">
        <v>120000</v>
      </c>
      <c r="E32" s="10">
        <f t="shared" si="2"/>
        <v>100</v>
      </c>
      <c r="F32" s="10">
        <f>D32/D7*100</f>
        <v>0.029767605203668262</v>
      </c>
    </row>
    <row r="33" spans="1:6" ht="18" customHeight="1">
      <c r="A33" s="9" t="s">
        <v>100</v>
      </c>
      <c r="B33" s="29" t="s">
        <v>102</v>
      </c>
      <c r="C33" s="10">
        <v>2000000</v>
      </c>
      <c r="D33" s="10">
        <v>2000000</v>
      </c>
      <c r="E33" s="10">
        <f t="shared" si="2"/>
        <v>100</v>
      </c>
      <c r="F33" s="10">
        <f>D33/D7*100</f>
        <v>0.496126753394471</v>
      </c>
    </row>
    <row r="34" spans="1:6" ht="18" customHeight="1">
      <c r="A34" s="9" t="s">
        <v>47</v>
      </c>
      <c r="B34" s="29" t="s">
        <v>104</v>
      </c>
      <c r="C34" s="10">
        <v>8250</v>
      </c>
      <c r="D34" s="10">
        <v>8250</v>
      </c>
      <c r="E34" s="10">
        <f t="shared" si="2"/>
        <v>100</v>
      </c>
      <c r="F34" s="10">
        <f>D34/D7*100</f>
        <v>0.002046522857752193</v>
      </c>
    </row>
    <row r="35" spans="1:6" ht="18" customHeight="1">
      <c r="A35" s="9" t="s">
        <v>103</v>
      </c>
      <c r="B35" s="29" t="s">
        <v>105</v>
      </c>
      <c r="C35" s="10">
        <v>229300</v>
      </c>
      <c r="D35" s="10">
        <v>229300</v>
      </c>
      <c r="E35" s="10">
        <f t="shared" si="2"/>
        <v>100</v>
      </c>
      <c r="F35" s="10">
        <f>D35/D7*100</f>
        <v>0.0568809322766761</v>
      </c>
    </row>
    <row r="36" spans="1:6" ht="18" customHeight="1">
      <c r="A36" s="9" t="s">
        <v>48</v>
      </c>
      <c r="B36" s="29" t="s">
        <v>107</v>
      </c>
      <c r="C36" s="10">
        <v>21700</v>
      </c>
      <c r="D36" s="10">
        <v>21700</v>
      </c>
      <c r="E36" s="10">
        <f t="shared" si="2"/>
        <v>100</v>
      </c>
      <c r="F36" s="10">
        <f>D36/D7*100</f>
        <v>0.00538297527433001</v>
      </c>
    </row>
    <row r="37" spans="1:6" ht="18" customHeight="1">
      <c r="A37" s="9" t="s">
        <v>106</v>
      </c>
      <c r="B37" s="29" t="s">
        <v>108</v>
      </c>
      <c r="C37" s="10">
        <v>1280</v>
      </c>
      <c r="D37" s="10">
        <v>1280</v>
      </c>
      <c r="E37" s="10">
        <f t="shared" si="2"/>
        <v>100</v>
      </c>
      <c r="F37" s="10">
        <f>D37/D7*100</f>
        <v>0.0003175211221724614</v>
      </c>
    </row>
    <row r="38" spans="1:6" ht="18" customHeight="1">
      <c r="A38" s="9" t="s">
        <v>111</v>
      </c>
      <c r="B38" s="29" t="s">
        <v>4</v>
      </c>
      <c r="C38" s="10">
        <v>500000</v>
      </c>
      <c r="D38" s="10">
        <v>500000</v>
      </c>
      <c r="E38" s="10">
        <f t="shared" si="2"/>
        <v>100</v>
      </c>
      <c r="F38" s="10">
        <f>D38/D7*100</f>
        <v>0.12403168834861775</v>
      </c>
    </row>
    <row r="39" spans="1:6" ht="18" customHeight="1">
      <c r="A39" s="9" t="s">
        <v>109</v>
      </c>
      <c r="B39" s="29" t="s">
        <v>2</v>
      </c>
      <c r="C39" s="10">
        <v>30000</v>
      </c>
      <c r="D39" s="10">
        <v>0</v>
      </c>
      <c r="E39" s="10">
        <f t="shared" si="2"/>
        <v>0</v>
      </c>
      <c r="F39" s="10">
        <f>D39/D7*100</f>
        <v>0</v>
      </c>
    </row>
    <row r="40" spans="1:6" ht="18" customHeight="1">
      <c r="A40" s="9" t="s">
        <v>112</v>
      </c>
      <c r="B40" s="29" t="s">
        <v>6</v>
      </c>
      <c r="C40" s="10">
        <v>230000</v>
      </c>
      <c r="D40" s="10">
        <v>0</v>
      </c>
      <c r="E40" s="10">
        <f t="shared" si="2"/>
        <v>0</v>
      </c>
      <c r="F40" s="10">
        <f>D40/D7*100</f>
        <v>0</v>
      </c>
    </row>
    <row r="41" spans="1:6" ht="18" customHeight="1">
      <c r="A41" s="9" t="s">
        <v>49</v>
      </c>
      <c r="B41" s="29" t="s">
        <v>9</v>
      </c>
      <c r="C41" s="10">
        <v>1490000</v>
      </c>
      <c r="D41" s="10">
        <v>1490000</v>
      </c>
      <c r="E41" s="10">
        <f t="shared" si="2"/>
        <v>100</v>
      </c>
      <c r="F41" s="10">
        <f>D41/D7*100</f>
        <v>0.3696144312788809</v>
      </c>
    </row>
    <row r="42" spans="1:6" ht="18" customHeight="1">
      <c r="A42" s="9" t="s">
        <v>51</v>
      </c>
      <c r="B42" s="29" t="s">
        <v>34</v>
      </c>
      <c r="C42" s="10">
        <v>2000</v>
      </c>
      <c r="D42" s="10">
        <v>2000</v>
      </c>
      <c r="E42" s="10">
        <f t="shared" si="2"/>
        <v>100</v>
      </c>
      <c r="F42" s="10">
        <f>D42/D7*100</f>
        <v>0.000496126753394471</v>
      </c>
    </row>
    <row r="43" spans="1:6" ht="18" customHeight="1">
      <c r="A43" s="9" t="s">
        <v>52</v>
      </c>
      <c r="B43" s="29" t="s">
        <v>7</v>
      </c>
      <c r="C43" s="10">
        <v>730000</v>
      </c>
      <c r="D43" s="10">
        <v>330000</v>
      </c>
      <c r="E43" s="10">
        <f t="shared" si="2"/>
        <v>45.20547945205479</v>
      </c>
      <c r="F43" s="10">
        <f>D43/D7*100</f>
        <v>0.08186091431008771</v>
      </c>
    </row>
    <row r="44" spans="1:6" ht="18" customHeight="1">
      <c r="A44" s="9" t="s">
        <v>53</v>
      </c>
      <c r="B44" s="29" t="s">
        <v>8</v>
      </c>
      <c r="C44" s="10">
        <v>33000</v>
      </c>
      <c r="D44" s="10">
        <v>33000</v>
      </c>
      <c r="E44" s="10">
        <f t="shared" si="2"/>
        <v>100</v>
      </c>
      <c r="F44" s="10">
        <f>D44/D7*100</f>
        <v>0.008186091431008772</v>
      </c>
    </row>
    <row r="45" spans="1:6" ht="18.75" customHeight="1">
      <c r="A45" s="9" t="s">
        <v>54</v>
      </c>
      <c r="B45" s="29" t="s">
        <v>10</v>
      </c>
      <c r="C45" s="10">
        <v>280000</v>
      </c>
      <c r="D45" s="10">
        <v>250000</v>
      </c>
      <c r="E45" s="10">
        <f t="shared" si="2"/>
        <v>89.28571428571429</v>
      </c>
      <c r="F45" s="10">
        <f>D45/D7*100</f>
        <v>0.06201584417430887</v>
      </c>
    </row>
    <row r="46" spans="1:6" ht="18.75" customHeight="1">
      <c r="A46" s="9" t="s">
        <v>55</v>
      </c>
      <c r="B46" s="29" t="s">
        <v>30</v>
      </c>
      <c r="C46" s="10">
        <v>1400000</v>
      </c>
      <c r="D46" s="10">
        <v>1440000</v>
      </c>
      <c r="E46" s="10">
        <f t="shared" si="2"/>
        <v>102.85714285714285</v>
      </c>
      <c r="F46" s="10">
        <f>D46/D7*100</f>
        <v>0.35721126244401913</v>
      </c>
    </row>
    <row r="47" spans="1:6" ht="18.75" customHeight="1">
      <c r="A47" s="9" t="s">
        <v>450</v>
      </c>
      <c r="B47" s="29" t="s">
        <v>428</v>
      </c>
      <c r="C47" s="10">
        <v>16701</v>
      </c>
      <c r="D47" s="10">
        <v>0</v>
      </c>
      <c r="E47" s="10">
        <f t="shared" si="2"/>
        <v>0</v>
      </c>
      <c r="F47" s="10">
        <f>D47/D7*100</f>
        <v>0</v>
      </c>
    </row>
    <row r="48" spans="1:7" ht="18.75" customHeight="1">
      <c r="A48" s="9" t="s">
        <v>153</v>
      </c>
      <c r="B48" s="29" t="s">
        <v>323</v>
      </c>
      <c r="C48" s="10">
        <v>1125400.34</v>
      </c>
      <c r="D48" s="10">
        <v>22022424.31</v>
      </c>
      <c r="E48" s="13">
        <f t="shared" si="2"/>
        <v>1956.8524663854284</v>
      </c>
      <c r="F48" s="10">
        <f>D48/D7*100</f>
        <v>5.462956937397886</v>
      </c>
      <c r="G48" s="17"/>
    </row>
    <row r="49" spans="1:6" ht="14.25" customHeight="1">
      <c r="A49" s="9"/>
      <c r="B49" s="29"/>
      <c r="C49" s="10"/>
      <c r="D49" s="10"/>
      <c r="E49" s="10"/>
      <c r="F49" s="10"/>
    </row>
    <row r="50" spans="1:6" ht="18.75" customHeight="1">
      <c r="A50" s="7"/>
      <c r="B50" s="32" t="s">
        <v>262</v>
      </c>
      <c r="C50" s="8">
        <f>SUM(C51,C56)</f>
        <v>15135822.32</v>
      </c>
      <c r="D50" s="8">
        <f>SUM(D51,D56)</f>
        <v>14355300</v>
      </c>
      <c r="E50" s="8">
        <f aca="true" t="shared" si="3" ref="E50:E60">D50/C50*100</f>
        <v>94.84321166370563</v>
      </c>
      <c r="F50" s="11">
        <f>D50/D7*100</f>
        <v>3.561024191501825</v>
      </c>
    </row>
    <row r="51" spans="1:6" ht="18.75" customHeight="1">
      <c r="A51" s="7"/>
      <c r="B51" s="31" t="s">
        <v>229</v>
      </c>
      <c r="C51" s="8">
        <f>SUM(C52:C55)</f>
        <v>5783330.1</v>
      </c>
      <c r="D51" s="8">
        <f>SUM(D52:D55)</f>
        <v>5055000</v>
      </c>
      <c r="E51" s="8">
        <f aca="true" t="shared" si="4" ref="E51:E56">D51/C51*100</f>
        <v>87.40638892460937</v>
      </c>
      <c r="F51" s="11">
        <f>D51/D7*100</f>
        <v>1.2539603692045254</v>
      </c>
    </row>
    <row r="52" spans="1:7" ht="18" customHeight="1">
      <c r="A52" s="9" t="s">
        <v>44</v>
      </c>
      <c r="B52" s="29" t="s">
        <v>237</v>
      </c>
      <c r="C52" s="10">
        <v>300000</v>
      </c>
      <c r="D52" s="10">
        <v>55000</v>
      </c>
      <c r="E52" s="10">
        <f t="shared" si="4"/>
        <v>18.333333333333332</v>
      </c>
      <c r="F52" s="10">
        <f>D52/D7*100</f>
        <v>0.013643485718347953</v>
      </c>
      <c r="G52" s="18"/>
    </row>
    <row r="53" spans="1:7" ht="18.75" customHeight="1">
      <c r="A53" s="9" t="s">
        <v>59</v>
      </c>
      <c r="B53" s="29" t="s">
        <v>238</v>
      </c>
      <c r="C53" s="10">
        <v>3800000</v>
      </c>
      <c r="D53" s="10">
        <v>4000000</v>
      </c>
      <c r="E53" s="10">
        <f t="shared" si="4"/>
        <v>105.26315789473684</v>
      </c>
      <c r="F53" s="10">
        <f>D53/D7*100</f>
        <v>0.992253506788942</v>
      </c>
      <c r="G53" s="18"/>
    </row>
    <row r="54" spans="1:7" ht="18.75" customHeight="1">
      <c r="A54" s="9" t="s">
        <v>59</v>
      </c>
      <c r="B54" s="29" t="s">
        <v>91</v>
      </c>
      <c r="C54" s="10">
        <v>1400000</v>
      </c>
      <c r="D54" s="10">
        <v>1000000</v>
      </c>
      <c r="E54" s="10">
        <f t="shared" si="4"/>
        <v>71.42857142857143</v>
      </c>
      <c r="F54" s="10">
        <f>D54/D7*100</f>
        <v>0.2480633766972355</v>
      </c>
      <c r="G54" s="18"/>
    </row>
    <row r="55" spans="1:7" ht="18.75" customHeight="1">
      <c r="A55" s="9" t="s">
        <v>429</v>
      </c>
      <c r="B55" s="29" t="s">
        <v>430</v>
      </c>
      <c r="C55" s="10">
        <v>283330.1</v>
      </c>
      <c r="D55" s="10">
        <v>0</v>
      </c>
      <c r="E55" s="10">
        <f t="shared" si="4"/>
        <v>0</v>
      </c>
      <c r="F55" s="10">
        <f>D55/D7*100</f>
        <v>0</v>
      </c>
      <c r="G55" s="18"/>
    </row>
    <row r="56" spans="1:6" ht="18.75" customHeight="1">
      <c r="A56" s="7"/>
      <c r="B56" s="31" t="s">
        <v>228</v>
      </c>
      <c r="C56" s="8">
        <f>SUM(C57:C60)</f>
        <v>9352492.22</v>
      </c>
      <c r="D56" s="8">
        <f>SUM(D57:D60)</f>
        <v>9300300</v>
      </c>
      <c r="E56" s="11">
        <f t="shared" si="4"/>
        <v>99.4419431872032</v>
      </c>
      <c r="F56" s="11">
        <f>D56/D7*100</f>
        <v>2.307063822297299</v>
      </c>
    </row>
    <row r="57" spans="1:7" ht="18.75" customHeight="1">
      <c r="A57" s="9" t="s">
        <v>57</v>
      </c>
      <c r="B57" s="29" t="s">
        <v>36</v>
      </c>
      <c r="C57" s="10">
        <v>2150000</v>
      </c>
      <c r="D57" s="10">
        <v>2000000</v>
      </c>
      <c r="E57" s="10">
        <f t="shared" si="3"/>
        <v>93.02325581395348</v>
      </c>
      <c r="F57" s="10">
        <f>D57/D7*100</f>
        <v>0.496126753394471</v>
      </c>
      <c r="G57" s="18"/>
    </row>
    <row r="58" spans="1:7" ht="18.75" customHeight="1">
      <c r="A58" s="9" t="s">
        <v>58</v>
      </c>
      <c r="B58" s="29" t="s">
        <v>12</v>
      </c>
      <c r="C58" s="10">
        <v>6550000</v>
      </c>
      <c r="D58" s="10">
        <v>7000000</v>
      </c>
      <c r="E58" s="10">
        <f t="shared" si="3"/>
        <v>106.87022900763358</v>
      </c>
      <c r="F58" s="10">
        <f>D58/D7*100</f>
        <v>1.7364436368806486</v>
      </c>
      <c r="G58" s="18"/>
    </row>
    <row r="59" spans="1:7" ht="18.75" customHeight="1">
      <c r="A59" s="9" t="s">
        <v>58</v>
      </c>
      <c r="B59" s="29" t="s">
        <v>183</v>
      </c>
      <c r="C59" s="10">
        <v>500</v>
      </c>
      <c r="D59" s="10">
        <v>300</v>
      </c>
      <c r="E59" s="10">
        <f t="shared" si="3"/>
        <v>60</v>
      </c>
      <c r="F59" s="10">
        <f>D59/D7*100</f>
        <v>7.441901300917064E-05</v>
      </c>
      <c r="G59" s="18"/>
    </row>
    <row r="60" spans="1:7" ht="18.75" customHeight="1">
      <c r="A60" s="9" t="s">
        <v>60</v>
      </c>
      <c r="B60" s="29" t="s">
        <v>13</v>
      </c>
      <c r="C60" s="10">
        <v>651992.22</v>
      </c>
      <c r="D60" s="10">
        <v>300000</v>
      </c>
      <c r="E60" s="10">
        <f t="shared" si="3"/>
        <v>46.012818987318596</v>
      </c>
      <c r="F60" s="10">
        <f>D60/D7*100</f>
        <v>0.07441901300917064</v>
      </c>
      <c r="G60" s="18"/>
    </row>
    <row r="61" spans="1:6" ht="14.25" customHeight="1">
      <c r="A61" s="9"/>
      <c r="B61" s="29"/>
      <c r="C61" s="10"/>
      <c r="D61" s="10"/>
      <c r="E61" s="10"/>
      <c r="F61" s="9"/>
    </row>
    <row r="62" spans="1:6" ht="18.75" customHeight="1">
      <c r="A62" s="9"/>
      <c r="B62" s="32" t="s">
        <v>263</v>
      </c>
      <c r="C62" s="8">
        <f>SUM(C63)</f>
        <v>650030</v>
      </c>
      <c r="D62" s="8">
        <f>SUM(D63)</f>
        <v>500030</v>
      </c>
      <c r="E62" s="8">
        <f>D62/C62*100</f>
        <v>76.92414196267865</v>
      </c>
      <c r="F62" s="8">
        <f>D62/D7*100</f>
        <v>0.12403913024991867</v>
      </c>
    </row>
    <row r="63" spans="1:6" ht="18.75" customHeight="1">
      <c r="A63" s="9"/>
      <c r="B63" s="31" t="s">
        <v>228</v>
      </c>
      <c r="C63" s="11">
        <f>SUM(C64)</f>
        <v>650030</v>
      </c>
      <c r="D63" s="11">
        <f>SUM(D64)</f>
        <v>500030</v>
      </c>
      <c r="E63" s="8">
        <f>D63/C63*100</f>
        <v>76.92414196267865</v>
      </c>
      <c r="F63" s="8">
        <f>D63/D7*100</f>
        <v>0.12403913024991867</v>
      </c>
    </row>
    <row r="64" spans="1:6" ht="18.75" customHeight="1">
      <c r="A64" s="9" t="s">
        <v>290</v>
      </c>
      <c r="B64" s="37" t="s">
        <v>239</v>
      </c>
      <c r="C64" s="10">
        <v>650030</v>
      </c>
      <c r="D64" s="10">
        <v>500030</v>
      </c>
      <c r="E64" s="48">
        <f>D64/C64*100</f>
        <v>76.92414196267865</v>
      </c>
      <c r="F64" s="48">
        <f>D64/D7*100</f>
        <v>0.12403913024991867</v>
      </c>
    </row>
    <row r="65" spans="1:6" ht="14.25" customHeight="1">
      <c r="A65" s="9"/>
      <c r="B65" s="37"/>
      <c r="C65" s="10"/>
      <c r="D65" s="10"/>
      <c r="E65" s="8"/>
      <c r="F65" s="8"/>
    </row>
    <row r="66" spans="1:6" ht="18.75" customHeight="1">
      <c r="A66" s="9"/>
      <c r="B66" s="32" t="s">
        <v>264</v>
      </c>
      <c r="C66" s="8">
        <f>SUM(C67)</f>
        <v>50229895</v>
      </c>
      <c r="D66" s="8">
        <f>SUM(D67)</f>
        <v>56870591</v>
      </c>
      <c r="E66" s="8">
        <f>D66/C66*100</f>
        <v>113.22060498036079</v>
      </c>
      <c r="F66" s="11">
        <f>D66/D7*100</f>
        <v>14.10751083822741</v>
      </c>
    </row>
    <row r="67" spans="1:6" ht="18.75" customHeight="1">
      <c r="A67" s="9"/>
      <c r="B67" s="31" t="s">
        <v>228</v>
      </c>
      <c r="C67" s="11">
        <f>SUM(C68:C69)</f>
        <v>50229895</v>
      </c>
      <c r="D67" s="11">
        <f>SUM(D68:D69)</f>
        <v>56870591</v>
      </c>
      <c r="E67" s="8">
        <f>D67/C67*100</f>
        <v>113.22060498036079</v>
      </c>
      <c r="F67" s="11">
        <f>D67/D7*100</f>
        <v>14.10751083822741</v>
      </c>
    </row>
    <row r="68" spans="1:6" ht="18.75" customHeight="1">
      <c r="A68" s="9" t="s">
        <v>61</v>
      </c>
      <c r="B68" s="12" t="s">
        <v>171</v>
      </c>
      <c r="C68" s="10">
        <v>48229895</v>
      </c>
      <c r="D68" s="10">
        <v>54870591</v>
      </c>
      <c r="E68" s="10">
        <f>D68/C68*100</f>
        <v>113.76883777167667</v>
      </c>
      <c r="F68" s="10">
        <f>D68/D7*100</f>
        <v>13.61138408483294</v>
      </c>
    </row>
    <row r="69" spans="1:6" ht="18.75" customHeight="1">
      <c r="A69" s="9" t="s">
        <v>62</v>
      </c>
      <c r="B69" s="12" t="s">
        <v>172</v>
      </c>
      <c r="C69" s="10">
        <v>2000000</v>
      </c>
      <c r="D69" s="10">
        <v>2000000</v>
      </c>
      <c r="E69" s="10">
        <f>D69/C69*100</f>
        <v>100</v>
      </c>
      <c r="F69" s="10">
        <f>D69/D7*100</f>
        <v>0.496126753394471</v>
      </c>
    </row>
    <row r="70" spans="1:6" ht="14.25" customHeight="1">
      <c r="A70" s="9"/>
      <c r="B70" s="12"/>
      <c r="C70" s="10"/>
      <c r="D70" s="10"/>
      <c r="E70" s="10"/>
      <c r="F70" s="10"/>
    </row>
    <row r="71" spans="1:6" ht="18.75" customHeight="1">
      <c r="A71" s="9"/>
      <c r="B71" s="44" t="s">
        <v>265</v>
      </c>
      <c r="C71" s="11">
        <f>C72+C75</f>
        <v>12119168.31</v>
      </c>
      <c r="D71" s="11">
        <f>D72+D75</f>
        <v>10144019</v>
      </c>
      <c r="E71" s="11">
        <f aca="true" t="shared" si="5" ref="E71:E135">D71/C71*100</f>
        <v>83.70227016015424</v>
      </c>
      <c r="F71" s="11">
        <f>D71/D7*100</f>
        <v>2.516359606420914</v>
      </c>
    </row>
    <row r="72" spans="1:6" ht="18.75" customHeight="1">
      <c r="A72" s="9"/>
      <c r="B72" s="31" t="s">
        <v>229</v>
      </c>
      <c r="C72" s="11">
        <f>SUM(C73:C74)</f>
        <v>620115.75</v>
      </c>
      <c r="D72" s="11">
        <f>SUM(D73:D74)</f>
        <v>0</v>
      </c>
      <c r="E72" s="11">
        <f t="shared" si="5"/>
        <v>0</v>
      </c>
      <c r="F72" s="11">
        <f>D72/D7*100</f>
        <v>0</v>
      </c>
    </row>
    <row r="73" spans="1:6" ht="18.75" customHeight="1">
      <c r="A73" s="9" t="s">
        <v>455</v>
      </c>
      <c r="B73" s="51" t="s">
        <v>431</v>
      </c>
      <c r="C73" s="48">
        <v>120000</v>
      </c>
      <c r="D73" s="48">
        <v>0</v>
      </c>
      <c r="E73" s="48">
        <f>D73/C73*100</f>
        <v>0</v>
      </c>
      <c r="F73" s="48">
        <f>D73/D7*100</f>
        <v>0</v>
      </c>
    </row>
    <row r="74" spans="1:6" ht="18.75" customHeight="1">
      <c r="A74" s="49" t="s">
        <v>335</v>
      </c>
      <c r="B74" s="47" t="s">
        <v>346</v>
      </c>
      <c r="C74" s="48">
        <v>500115.75</v>
      </c>
      <c r="D74" s="48">
        <v>0</v>
      </c>
      <c r="E74" s="48">
        <f t="shared" si="5"/>
        <v>0</v>
      </c>
      <c r="F74" s="48">
        <f>D74/D7*100</f>
        <v>0</v>
      </c>
    </row>
    <row r="75" spans="1:6" ht="18.75" customHeight="1">
      <c r="A75" s="9"/>
      <c r="B75" s="31" t="s">
        <v>228</v>
      </c>
      <c r="C75" s="11">
        <f>SUM(C76:C135)</f>
        <v>11499052.56</v>
      </c>
      <c r="D75" s="11">
        <f>SUM(D76:D135)</f>
        <v>10144019</v>
      </c>
      <c r="E75" s="11">
        <f t="shared" si="5"/>
        <v>88.21612865121125</v>
      </c>
      <c r="F75" s="11">
        <f>D75/D7*100</f>
        <v>2.516359606420914</v>
      </c>
    </row>
    <row r="76" spans="1:6" ht="18" customHeight="1">
      <c r="A76" s="29" t="s">
        <v>150</v>
      </c>
      <c r="B76" s="12" t="s">
        <v>222</v>
      </c>
      <c r="C76" s="30">
        <v>74000</v>
      </c>
      <c r="D76" s="30">
        <v>80000</v>
      </c>
      <c r="E76" s="30">
        <f t="shared" si="5"/>
        <v>108.10810810810811</v>
      </c>
      <c r="F76" s="30">
        <f>D76/D7*100</f>
        <v>0.01984507013577884</v>
      </c>
    </row>
    <row r="77" spans="1:6" ht="18" customHeight="1">
      <c r="A77" s="29" t="s">
        <v>360</v>
      </c>
      <c r="B77" s="12" t="s">
        <v>385</v>
      </c>
      <c r="C77" s="30">
        <v>2460</v>
      </c>
      <c r="D77" s="30">
        <v>0</v>
      </c>
      <c r="E77" s="30">
        <f t="shared" si="5"/>
        <v>0</v>
      </c>
      <c r="F77" s="30">
        <f>D77/D7*100</f>
        <v>0</v>
      </c>
    </row>
    <row r="78" spans="1:6" ht="18" customHeight="1">
      <c r="A78" s="29" t="s">
        <v>349</v>
      </c>
      <c r="B78" s="12" t="s">
        <v>300</v>
      </c>
      <c r="C78" s="30">
        <v>416000</v>
      </c>
      <c r="D78" s="30">
        <v>440000</v>
      </c>
      <c r="E78" s="30">
        <f t="shared" si="5"/>
        <v>105.76923076923077</v>
      </c>
      <c r="F78" s="30">
        <f>D78/D7*100</f>
        <v>0.10914788574678362</v>
      </c>
    </row>
    <row r="79" spans="1:6" ht="18" customHeight="1">
      <c r="A79" s="29" t="s">
        <v>359</v>
      </c>
      <c r="B79" s="12" t="s">
        <v>313</v>
      </c>
      <c r="C79" s="30">
        <v>230406</v>
      </c>
      <c r="D79" s="30">
        <v>230100</v>
      </c>
      <c r="E79" s="30">
        <f t="shared" si="5"/>
        <v>99.86719095856878</v>
      </c>
      <c r="F79" s="30">
        <f>D79/D7*100</f>
        <v>0.05707938297803388</v>
      </c>
    </row>
    <row r="80" spans="1:6" ht="18" customHeight="1">
      <c r="A80" s="29" t="s">
        <v>154</v>
      </c>
      <c r="B80" s="12" t="s">
        <v>223</v>
      </c>
      <c r="C80" s="30">
        <v>368280</v>
      </c>
      <c r="D80" s="30">
        <v>157630</v>
      </c>
      <c r="E80" s="30">
        <f t="shared" si="5"/>
        <v>42.801672640382314</v>
      </c>
      <c r="F80" s="30">
        <f>D80/D7*100</f>
        <v>0.03910223006878523</v>
      </c>
    </row>
    <row r="81" spans="1:6" ht="18" customHeight="1">
      <c r="A81" s="30" t="s">
        <v>235</v>
      </c>
      <c r="B81" s="30" t="s">
        <v>176</v>
      </c>
      <c r="C81" s="30">
        <v>600237</v>
      </c>
      <c r="D81" s="30">
        <v>80000</v>
      </c>
      <c r="E81" s="30">
        <f>D81/C81*100</f>
        <v>13.328068746178593</v>
      </c>
      <c r="F81" s="30">
        <f>D81/D7*100</f>
        <v>0.01984507013577884</v>
      </c>
    </row>
    <row r="82" spans="1:6" ht="18" customHeight="1">
      <c r="A82" s="29" t="s">
        <v>50</v>
      </c>
      <c r="B82" s="12" t="s">
        <v>234</v>
      </c>
      <c r="C82" s="30">
        <v>845400</v>
      </c>
      <c r="D82" s="30">
        <v>870000</v>
      </c>
      <c r="E82" s="30">
        <f t="shared" si="5"/>
        <v>102.90986515259048</v>
      </c>
      <c r="F82" s="30">
        <f>D82/D7*100</f>
        <v>0.21581513772659486</v>
      </c>
    </row>
    <row r="83" spans="1:6" ht="18" customHeight="1">
      <c r="A83" s="29" t="s">
        <v>74</v>
      </c>
      <c r="B83" s="12" t="s">
        <v>343</v>
      </c>
      <c r="C83" s="30">
        <v>14500</v>
      </c>
      <c r="D83" s="30">
        <v>14500</v>
      </c>
      <c r="E83" s="30">
        <f t="shared" si="5"/>
        <v>100</v>
      </c>
      <c r="F83" s="30">
        <f>D83/D7*100</f>
        <v>0.0035969189621099145</v>
      </c>
    </row>
    <row r="84" spans="1:9" ht="18" customHeight="1">
      <c r="A84" s="29" t="s">
        <v>331</v>
      </c>
      <c r="B84" s="12" t="s">
        <v>300</v>
      </c>
      <c r="C84" s="30">
        <v>15520</v>
      </c>
      <c r="D84" s="30">
        <v>15520</v>
      </c>
      <c r="E84" s="30">
        <f t="shared" si="5"/>
        <v>100</v>
      </c>
      <c r="F84" s="30">
        <f>D84/D7*100</f>
        <v>0.003849943606341095</v>
      </c>
      <c r="H84" s="17"/>
      <c r="I84" s="17"/>
    </row>
    <row r="85" spans="1:6" ht="18" customHeight="1">
      <c r="A85" s="29" t="s">
        <v>361</v>
      </c>
      <c r="B85" s="12" t="s">
        <v>386</v>
      </c>
      <c r="C85" s="30">
        <v>39480</v>
      </c>
      <c r="D85" s="30">
        <v>39000</v>
      </c>
      <c r="E85" s="30">
        <f t="shared" si="5"/>
        <v>98.78419452887537</v>
      </c>
      <c r="F85" s="30">
        <f>D85/D7*100</f>
        <v>0.009674471691192184</v>
      </c>
    </row>
    <row r="86" spans="1:6" ht="18" customHeight="1">
      <c r="A86" s="29" t="s">
        <v>53</v>
      </c>
      <c r="B86" s="29" t="s">
        <v>8</v>
      </c>
      <c r="C86" s="30">
        <v>19000</v>
      </c>
      <c r="D86" s="30">
        <v>19500</v>
      </c>
      <c r="E86" s="30">
        <f t="shared" si="5"/>
        <v>102.63157894736842</v>
      </c>
      <c r="F86" s="30">
        <f>D86/D7*100</f>
        <v>0.004837235845596092</v>
      </c>
    </row>
    <row r="87" spans="1:6" ht="18" customHeight="1">
      <c r="A87" s="29" t="s">
        <v>54</v>
      </c>
      <c r="B87" s="12" t="s">
        <v>224</v>
      </c>
      <c r="C87" s="30">
        <v>80000</v>
      </c>
      <c r="D87" s="30">
        <v>115000</v>
      </c>
      <c r="E87" s="30">
        <f t="shared" si="5"/>
        <v>143.75</v>
      </c>
      <c r="F87" s="30">
        <f>D87/D7*100</f>
        <v>0.02852728832018208</v>
      </c>
    </row>
    <row r="88" spans="1:6" ht="18" customHeight="1">
      <c r="A88" s="29" t="s">
        <v>54</v>
      </c>
      <c r="B88" s="12" t="s">
        <v>224</v>
      </c>
      <c r="C88" s="30">
        <v>10762</v>
      </c>
      <c r="D88" s="30">
        <v>11740</v>
      </c>
      <c r="E88" s="30">
        <f t="shared" si="5"/>
        <v>109.0875301988478</v>
      </c>
      <c r="F88" s="30">
        <f>D88/D7*100</f>
        <v>0.0029122640424255448</v>
      </c>
    </row>
    <row r="89" spans="1:6" ht="18" customHeight="1">
      <c r="A89" s="29" t="s">
        <v>240</v>
      </c>
      <c r="B89" s="12" t="s">
        <v>241</v>
      </c>
      <c r="C89" s="30">
        <v>1376</v>
      </c>
      <c r="D89" s="30">
        <v>1490</v>
      </c>
      <c r="E89" s="30">
        <f t="shared" si="5"/>
        <v>108.28488372093024</v>
      </c>
      <c r="F89" s="30">
        <f>D89/D7*100</f>
        <v>0.00036961443127888087</v>
      </c>
    </row>
    <row r="90" spans="1:8" ht="18" customHeight="1">
      <c r="A90" s="29" t="s">
        <v>128</v>
      </c>
      <c r="B90" s="12" t="s">
        <v>225</v>
      </c>
      <c r="C90" s="30">
        <v>153531</v>
      </c>
      <c r="D90" s="30">
        <v>145108</v>
      </c>
      <c r="E90" s="30">
        <f t="shared" si="5"/>
        <v>94.51381154294573</v>
      </c>
      <c r="F90" s="30">
        <f>D90/D7*100</f>
        <v>0.03599598046578245</v>
      </c>
      <c r="H90" s="17"/>
    </row>
    <row r="91" spans="1:6" ht="18" customHeight="1">
      <c r="A91" s="29" t="s">
        <v>173</v>
      </c>
      <c r="B91" s="12" t="s">
        <v>185</v>
      </c>
      <c r="C91" s="30">
        <v>7123</v>
      </c>
      <c r="D91" s="30">
        <v>3856</v>
      </c>
      <c r="E91" s="30">
        <f t="shared" si="5"/>
        <v>54.13449389302261</v>
      </c>
      <c r="F91" s="30">
        <f>D91/D7*100</f>
        <v>0.0009565323805445401</v>
      </c>
    </row>
    <row r="92" spans="1:6" ht="18" customHeight="1">
      <c r="A92" s="29" t="s">
        <v>129</v>
      </c>
      <c r="B92" s="12" t="s">
        <v>186</v>
      </c>
      <c r="C92" s="30">
        <v>30305</v>
      </c>
      <c r="D92" s="30">
        <v>6435</v>
      </c>
      <c r="E92" s="30">
        <f t="shared" si="5"/>
        <v>21.234119782214155</v>
      </c>
      <c r="F92" s="30">
        <f>D92/D7*100</f>
        <v>0.0015962878290467105</v>
      </c>
    </row>
    <row r="93" spans="1:9" ht="18" customHeight="1">
      <c r="A93" s="29" t="s">
        <v>130</v>
      </c>
      <c r="B93" s="12" t="s">
        <v>187</v>
      </c>
      <c r="C93" s="30">
        <v>25260</v>
      </c>
      <c r="D93" s="30">
        <v>25260</v>
      </c>
      <c r="E93" s="30">
        <f t="shared" si="5"/>
        <v>100</v>
      </c>
      <c r="F93" s="30">
        <f>D93/D7*100</f>
        <v>0.006266080895372169</v>
      </c>
      <c r="H93" s="17"/>
      <c r="I93" s="17"/>
    </row>
    <row r="94" spans="1:6" ht="18" customHeight="1">
      <c r="A94" s="29" t="s">
        <v>131</v>
      </c>
      <c r="B94" s="12" t="s">
        <v>188</v>
      </c>
      <c r="C94" s="30">
        <v>1512500</v>
      </c>
      <c r="D94" s="30">
        <v>1421000</v>
      </c>
      <c r="E94" s="30">
        <f t="shared" si="5"/>
        <v>93.9504132231405</v>
      </c>
      <c r="F94" s="30">
        <f>D94/D7*100</f>
        <v>0.3524980582867716</v>
      </c>
    </row>
    <row r="95" spans="1:9" ht="18" customHeight="1">
      <c r="A95" s="29" t="s">
        <v>336</v>
      </c>
      <c r="B95" s="12" t="s">
        <v>345</v>
      </c>
      <c r="C95" s="30">
        <v>21400</v>
      </c>
      <c r="D95" s="30">
        <v>0</v>
      </c>
      <c r="E95" s="30">
        <f t="shared" si="5"/>
        <v>0</v>
      </c>
      <c r="F95" s="30">
        <f>D95/D7*100</f>
        <v>0</v>
      </c>
      <c r="H95" s="17"/>
      <c r="I95" s="17"/>
    </row>
    <row r="96" spans="1:9" ht="18" customHeight="1">
      <c r="A96" s="29" t="s">
        <v>363</v>
      </c>
      <c r="B96" s="29" t="s">
        <v>364</v>
      </c>
      <c r="C96" s="30">
        <v>200700</v>
      </c>
      <c r="D96" s="30">
        <v>200700</v>
      </c>
      <c r="E96" s="30">
        <f t="shared" si="5"/>
        <v>100</v>
      </c>
      <c r="F96" s="30">
        <f>D96/D7*100</f>
        <v>0.04978631970313516</v>
      </c>
      <c r="H96" s="17"/>
      <c r="I96" s="17"/>
    </row>
    <row r="97" spans="1:9" ht="18" customHeight="1">
      <c r="A97" s="29" t="s">
        <v>242</v>
      </c>
      <c r="B97" s="12" t="s">
        <v>243</v>
      </c>
      <c r="C97" s="30">
        <v>1400</v>
      </c>
      <c r="D97" s="30">
        <v>1800</v>
      </c>
      <c r="E97" s="30">
        <f t="shared" si="5"/>
        <v>128.57142857142858</v>
      </c>
      <c r="F97" s="30">
        <f>D97/D7*100</f>
        <v>0.00044651407805502383</v>
      </c>
      <c r="H97" s="17"/>
      <c r="I97" s="17"/>
    </row>
    <row r="98" spans="1:6" ht="18.75" customHeight="1">
      <c r="A98" s="29" t="s">
        <v>132</v>
      </c>
      <c r="B98" s="12" t="s">
        <v>184</v>
      </c>
      <c r="C98" s="30">
        <v>527200</v>
      </c>
      <c r="D98" s="30">
        <v>452500</v>
      </c>
      <c r="E98" s="30">
        <f t="shared" si="5"/>
        <v>85.83080424886191</v>
      </c>
      <c r="F98" s="30">
        <f>D98/D7*100</f>
        <v>0.11224867795549906</v>
      </c>
    </row>
    <row r="99" spans="1:6" ht="18.75" customHeight="1">
      <c r="A99" s="29" t="s">
        <v>294</v>
      </c>
      <c r="B99" s="12" t="s">
        <v>295</v>
      </c>
      <c r="C99" s="30">
        <v>3900</v>
      </c>
      <c r="D99" s="30">
        <v>1100</v>
      </c>
      <c r="E99" s="30">
        <f t="shared" si="5"/>
        <v>28.205128205128204</v>
      </c>
      <c r="F99" s="30">
        <f>D99/D7*100</f>
        <v>0.00027286971436695905</v>
      </c>
    </row>
    <row r="100" spans="1:6" ht="18.75" customHeight="1">
      <c r="A100" s="29" t="s">
        <v>133</v>
      </c>
      <c r="B100" s="12" t="s">
        <v>189</v>
      </c>
      <c r="C100" s="30">
        <v>6500</v>
      </c>
      <c r="D100" s="30">
        <v>7500</v>
      </c>
      <c r="E100" s="30">
        <f t="shared" si="5"/>
        <v>115.38461538461537</v>
      </c>
      <c r="F100" s="30">
        <f>D100/D7*100</f>
        <v>0.0018604753252292664</v>
      </c>
    </row>
    <row r="101" spans="1:6" ht="18.75" customHeight="1">
      <c r="A101" s="29" t="s">
        <v>244</v>
      </c>
      <c r="B101" s="12" t="s">
        <v>245</v>
      </c>
      <c r="C101" s="30">
        <v>2101364</v>
      </c>
      <c r="D101" s="30">
        <v>2185120</v>
      </c>
      <c r="E101" s="30">
        <f t="shared" si="5"/>
        <v>103.9857920855216</v>
      </c>
      <c r="F101" s="30">
        <f>D101/D7*100</f>
        <v>0.5420482456886633</v>
      </c>
    </row>
    <row r="102" spans="1:6" ht="18.75" customHeight="1">
      <c r="A102" s="29" t="s">
        <v>246</v>
      </c>
      <c r="B102" s="12" t="s">
        <v>247</v>
      </c>
      <c r="C102" s="30">
        <v>277399</v>
      </c>
      <c r="D102" s="30">
        <v>284260</v>
      </c>
      <c r="E102" s="30">
        <f t="shared" si="5"/>
        <v>102.47333263638296</v>
      </c>
      <c r="F102" s="30">
        <f>D102/D7*100</f>
        <v>0.07051449545995617</v>
      </c>
    </row>
    <row r="103" spans="1:6" ht="18.75" customHeight="1">
      <c r="A103" s="29" t="s">
        <v>332</v>
      </c>
      <c r="B103" s="12" t="s">
        <v>333</v>
      </c>
      <c r="C103" s="30">
        <v>23500</v>
      </c>
      <c r="D103" s="30">
        <v>16000</v>
      </c>
      <c r="E103" s="30">
        <f t="shared" si="5"/>
        <v>68.08510638297872</v>
      </c>
      <c r="F103" s="30">
        <f>D103/D7*100</f>
        <v>0.003969014027155768</v>
      </c>
    </row>
    <row r="104" spans="1:6" ht="18.75" customHeight="1">
      <c r="A104" s="29" t="s">
        <v>328</v>
      </c>
      <c r="B104" s="12" t="s">
        <v>253</v>
      </c>
      <c r="C104" s="30">
        <v>1.14</v>
      </c>
      <c r="D104" s="30">
        <v>0</v>
      </c>
      <c r="E104" s="30">
        <f t="shared" si="5"/>
        <v>0</v>
      </c>
      <c r="F104" s="30">
        <f>D104/D7*100</f>
        <v>0</v>
      </c>
    </row>
    <row r="105" spans="1:6" ht="18.75" customHeight="1">
      <c r="A105" s="29" t="s">
        <v>365</v>
      </c>
      <c r="B105" s="12" t="s">
        <v>253</v>
      </c>
      <c r="C105" s="30">
        <v>1064.91</v>
      </c>
      <c r="D105" s="30">
        <v>0</v>
      </c>
      <c r="E105" s="30">
        <f t="shared" si="5"/>
        <v>0</v>
      </c>
      <c r="F105" s="30">
        <f>D105/D7*100</f>
        <v>0</v>
      </c>
    </row>
    <row r="106" spans="1:6" ht="18.75" customHeight="1">
      <c r="A106" s="29" t="s">
        <v>73</v>
      </c>
      <c r="B106" s="12" t="s">
        <v>190</v>
      </c>
      <c r="C106" s="30">
        <v>18500</v>
      </c>
      <c r="D106" s="30">
        <v>18500</v>
      </c>
      <c r="E106" s="30">
        <f t="shared" si="5"/>
        <v>100</v>
      </c>
      <c r="F106" s="30">
        <f>D106/D7*100</f>
        <v>0.004589172468898856</v>
      </c>
    </row>
    <row r="107" spans="1:6" ht="18.75" customHeight="1">
      <c r="A107" s="29" t="s">
        <v>174</v>
      </c>
      <c r="B107" s="12" t="s">
        <v>191</v>
      </c>
      <c r="C107" s="30">
        <v>358050</v>
      </c>
      <c r="D107" s="30">
        <v>368100</v>
      </c>
      <c r="E107" s="30">
        <f t="shared" si="5"/>
        <v>102.80687054880605</v>
      </c>
      <c r="F107" s="30">
        <f>D107/D7*100</f>
        <v>0.09131212896225238</v>
      </c>
    </row>
    <row r="108" spans="1:6" ht="18.75" customHeight="1">
      <c r="A108" s="29" t="s">
        <v>432</v>
      </c>
      <c r="B108" s="12" t="s">
        <v>433</v>
      </c>
      <c r="C108" s="30">
        <v>1779</v>
      </c>
      <c r="D108" s="30">
        <v>0</v>
      </c>
      <c r="E108" s="30">
        <f t="shared" si="5"/>
        <v>0</v>
      </c>
      <c r="F108" s="30">
        <f>D108/D7*100</f>
        <v>0</v>
      </c>
    </row>
    <row r="109" spans="1:6" ht="18.75" customHeight="1">
      <c r="A109" s="29" t="s">
        <v>325</v>
      </c>
      <c r="B109" s="12" t="s">
        <v>399</v>
      </c>
      <c r="C109" s="30">
        <v>14500</v>
      </c>
      <c r="D109" s="30">
        <v>10000</v>
      </c>
      <c r="E109" s="30">
        <f t="shared" si="5"/>
        <v>68.96551724137932</v>
      </c>
      <c r="F109" s="30">
        <f>D109/D7*100</f>
        <v>0.002480633766972355</v>
      </c>
    </row>
    <row r="110" spans="1:6" ht="18.75" customHeight="1">
      <c r="A110" s="29" t="s">
        <v>316</v>
      </c>
      <c r="B110" s="12" t="s">
        <v>317</v>
      </c>
      <c r="C110" s="30">
        <v>50000</v>
      </c>
      <c r="D110" s="30">
        <v>50000</v>
      </c>
      <c r="E110" s="30">
        <f t="shared" si="5"/>
        <v>100</v>
      </c>
      <c r="F110" s="30">
        <f>D110/D7*100</f>
        <v>0.012403168834861774</v>
      </c>
    </row>
    <row r="111" spans="1:6" ht="18.75" customHeight="1">
      <c r="A111" s="29" t="s">
        <v>324</v>
      </c>
      <c r="B111" s="12" t="s">
        <v>317</v>
      </c>
      <c r="C111" s="30">
        <v>3000</v>
      </c>
      <c r="D111" s="30">
        <v>3000</v>
      </c>
      <c r="E111" s="30">
        <f t="shared" si="5"/>
        <v>100</v>
      </c>
      <c r="F111" s="30">
        <f>D111/D7*100</f>
        <v>0.0007441901300917064</v>
      </c>
    </row>
    <row r="112" spans="1:6" ht="18.75" customHeight="1">
      <c r="A112" s="29" t="s">
        <v>175</v>
      </c>
      <c r="B112" s="12" t="s">
        <v>317</v>
      </c>
      <c r="C112" s="30">
        <v>5000</v>
      </c>
      <c r="D112" s="30">
        <v>5000</v>
      </c>
      <c r="E112" s="30">
        <f t="shared" si="5"/>
        <v>100</v>
      </c>
      <c r="F112" s="30">
        <f>D112/D7*100</f>
        <v>0.0012403168834861774</v>
      </c>
    </row>
    <row r="113" spans="1:6" ht="18.75" customHeight="1">
      <c r="A113" s="29" t="s">
        <v>155</v>
      </c>
      <c r="B113" s="12" t="s">
        <v>192</v>
      </c>
      <c r="C113" s="30">
        <v>2000</v>
      </c>
      <c r="D113" s="30">
        <v>2000</v>
      </c>
      <c r="E113" s="30">
        <f t="shared" si="5"/>
        <v>100</v>
      </c>
      <c r="F113" s="30">
        <f>D113/D7*100</f>
        <v>0.000496126753394471</v>
      </c>
    </row>
    <row r="114" spans="1:6" ht="18.75" customHeight="1">
      <c r="A114" s="29" t="s">
        <v>350</v>
      </c>
      <c r="B114" s="12" t="s">
        <v>317</v>
      </c>
      <c r="C114" s="30">
        <v>30000</v>
      </c>
      <c r="D114" s="30">
        <v>30000</v>
      </c>
      <c r="E114" s="30">
        <f t="shared" si="5"/>
        <v>100</v>
      </c>
      <c r="F114" s="30">
        <f>D114/D7*100</f>
        <v>0.0074419013009170655</v>
      </c>
    </row>
    <row r="115" spans="1:6" ht="18.75" customHeight="1">
      <c r="A115" s="29" t="s">
        <v>156</v>
      </c>
      <c r="B115" s="12" t="s">
        <v>193</v>
      </c>
      <c r="C115" s="30">
        <v>212.7</v>
      </c>
      <c r="D115" s="30">
        <v>0</v>
      </c>
      <c r="E115" s="30">
        <f t="shared" si="5"/>
        <v>0</v>
      </c>
      <c r="F115" s="30">
        <f>D115/D7*100</f>
        <v>0</v>
      </c>
    </row>
    <row r="116" spans="1:6" ht="18.75" customHeight="1">
      <c r="A116" s="29" t="s">
        <v>56</v>
      </c>
      <c r="B116" s="12" t="s">
        <v>194</v>
      </c>
      <c r="C116" s="30">
        <v>125000</v>
      </c>
      <c r="D116" s="30">
        <v>144000</v>
      </c>
      <c r="E116" s="30">
        <f t="shared" si="5"/>
        <v>115.19999999999999</v>
      </c>
      <c r="F116" s="30">
        <f>D116/D7*100</f>
        <v>0.035721126244401914</v>
      </c>
    </row>
    <row r="117" spans="1:6" ht="18.75" customHeight="1">
      <c r="A117" s="29" t="s">
        <v>434</v>
      </c>
      <c r="B117" s="12" t="s">
        <v>435</v>
      </c>
      <c r="C117" s="30">
        <v>90</v>
      </c>
      <c r="D117" s="30">
        <v>0</v>
      </c>
      <c r="E117" s="30">
        <f t="shared" si="5"/>
        <v>0</v>
      </c>
      <c r="F117" s="30">
        <f>D117/D7*100</f>
        <v>0</v>
      </c>
    </row>
    <row r="118" spans="1:6" ht="18.75" customHeight="1">
      <c r="A118" s="29" t="s">
        <v>134</v>
      </c>
      <c r="B118" s="12" t="s">
        <v>195</v>
      </c>
      <c r="C118" s="30">
        <v>223000</v>
      </c>
      <c r="D118" s="30">
        <v>294500</v>
      </c>
      <c r="E118" s="30">
        <f t="shared" si="5"/>
        <v>132.0627802690583</v>
      </c>
      <c r="F118" s="30">
        <f>D118/D7*100</f>
        <v>0.07305466443733585</v>
      </c>
    </row>
    <row r="119" spans="1:6" ht="18.75" customHeight="1">
      <c r="A119" s="29" t="s">
        <v>248</v>
      </c>
      <c r="B119" s="12" t="s">
        <v>249</v>
      </c>
      <c r="C119" s="30">
        <v>700</v>
      </c>
      <c r="D119" s="30">
        <v>700</v>
      </c>
      <c r="E119" s="30">
        <f t="shared" si="5"/>
        <v>100</v>
      </c>
      <c r="F119" s="30">
        <f>D119/D7*100</f>
        <v>0.00017364436368806483</v>
      </c>
    </row>
    <row r="120" spans="1:6" ht="18.75" customHeight="1">
      <c r="A120" s="29" t="s">
        <v>330</v>
      </c>
      <c r="B120" s="12" t="s">
        <v>313</v>
      </c>
      <c r="C120" s="30">
        <v>390.07</v>
      </c>
      <c r="D120" s="30">
        <v>0</v>
      </c>
      <c r="E120" s="30">
        <f t="shared" si="5"/>
        <v>0</v>
      </c>
      <c r="F120" s="30">
        <f>D120/D7*100</f>
        <v>0</v>
      </c>
    </row>
    <row r="121" spans="1:6" ht="18.75" customHeight="1">
      <c r="A121" s="29" t="s">
        <v>384</v>
      </c>
      <c r="B121" s="12" t="s">
        <v>352</v>
      </c>
      <c r="C121" s="30">
        <v>1000</v>
      </c>
      <c r="D121" s="30">
        <v>1000</v>
      </c>
      <c r="E121" s="30">
        <f t="shared" si="5"/>
        <v>100</v>
      </c>
      <c r="F121" s="30">
        <f>D121/D7*100</f>
        <v>0.0002480633766972355</v>
      </c>
    </row>
    <row r="122" spans="1:6" ht="18.75" customHeight="1">
      <c r="A122" s="29" t="s">
        <v>351</v>
      </c>
      <c r="B122" s="12" t="s">
        <v>352</v>
      </c>
      <c r="C122" s="30">
        <v>7000</v>
      </c>
      <c r="D122" s="30">
        <v>1000</v>
      </c>
      <c r="E122" s="30">
        <f t="shared" si="5"/>
        <v>14.285714285714285</v>
      </c>
      <c r="F122" s="30">
        <f>D122/D7*100</f>
        <v>0.0002480633766972355</v>
      </c>
    </row>
    <row r="123" spans="1:6" ht="18.75" customHeight="1">
      <c r="A123" s="29" t="s">
        <v>353</v>
      </c>
      <c r="B123" s="12" t="s">
        <v>375</v>
      </c>
      <c r="C123" s="30">
        <v>260000</v>
      </c>
      <c r="D123" s="30">
        <v>230000</v>
      </c>
      <c r="E123" s="30">
        <f t="shared" si="5"/>
        <v>88.46153846153845</v>
      </c>
      <c r="F123" s="30">
        <f>D123/D7*100</f>
        <v>0.05705457664036416</v>
      </c>
    </row>
    <row r="124" spans="1:6" ht="18.75" customHeight="1">
      <c r="A124" s="29" t="s">
        <v>411</v>
      </c>
      <c r="B124" s="12" t="s">
        <v>412</v>
      </c>
      <c r="C124" s="30">
        <v>300</v>
      </c>
      <c r="D124" s="30">
        <v>300</v>
      </c>
      <c r="E124" s="30">
        <f t="shared" si="5"/>
        <v>100</v>
      </c>
      <c r="F124" s="30">
        <f>D124/D7*100</f>
        <v>7.441901300917064E-05</v>
      </c>
    </row>
    <row r="125" spans="1:6" ht="18.75" customHeight="1">
      <c r="A125" s="29" t="s">
        <v>337</v>
      </c>
      <c r="B125" s="12" t="s">
        <v>125</v>
      </c>
      <c r="C125" s="30">
        <v>800</v>
      </c>
      <c r="D125" s="30">
        <v>800</v>
      </c>
      <c r="E125" s="30">
        <f t="shared" si="5"/>
        <v>100</v>
      </c>
      <c r="F125" s="30">
        <f>D125/D7*100</f>
        <v>0.00019845070135778841</v>
      </c>
    </row>
    <row r="126" spans="1:6" ht="18.75" customHeight="1">
      <c r="A126" s="29" t="s">
        <v>157</v>
      </c>
      <c r="B126" s="12" t="s">
        <v>196</v>
      </c>
      <c r="C126" s="30">
        <v>400000</v>
      </c>
      <c r="D126" s="30">
        <v>400000</v>
      </c>
      <c r="E126" s="30">
        <f>D126/C126*100</f>
        <v>100</v>
      </c>
      <c r="F126" s="30">
        <f>D126/D7*100</f>
        <v>0.0992253506788942</v>
      </c>
    </row>
    <row r="127" spans="1:6" ht="18.75" customHeight="1">
      <c r="A127" s="29" t="s">
        <v>153</v>
      </c>
      <c r="B127" s="12" t="s">
        <v>400</v>
      </c>
      <c r="C127" s="30">
        <v>500000</v>
      </c>
      <c r="D127" s="30">
        <v>0</v>
      </c>
      <c r="E127" s="30">
        <f>D127/C127*100</f>
        <v>0</v>
      </c>
      <c r="F127" s="30">
        <f>D127/D7*100</f>
        <v>0</v>
      </c>
    </row>
    <row r="128" spans="1:6" ht="18.75" customHeight="1">
      <c r="A128" s="29" t="s">
        <v>153</v>
      </c>
      <c r="B128" s="12" t="s">
        <v>451</v>
      </c>
      <c r="C128" s="30">
        <v>3567</v>
      </c>
      <c r="D128" s="30">
        <v>0</v>
      </c>
      <c r="E128" s="30">
        <f>D128/C128*100</f>
        <v>0</v>
      </c>
      <c r="F128" s="30">
        <f>D128/D7*100</f>
        <v>0</v>
      </c>
    </row>
    <row r="129" spans="1:6" ht="18.75" customHeight="1">
      <c r="A129" s="29" t="s">
        <v>153</v>
      </c>
      <c r="B129" s="12" t="s">
        <v>400</v>
      </c>
      <c r="C129" s="30">
        <v>77631.32</v>
      </c>
      <c r="D129" s="30">
        <v>0</v>
      </c>
      <c r="E129" s="30">
        <f>D129/C129*100</f>
        <v>0</v>
      </c>
      <c r="F129" s="30">
        <f>D129/D7*100</f>
        <v>0</v>
      </c>
    </row>
    <row r="130" spans="1:6" ht="18.75" customHeight="1">
      <c r="A130" s="29" t="s">
        <v>286</v>
      </c>
      <c r="B130" s="12" t="s">
        <v>313</v>
      </c>
      <c r="C130" s="30">
        <v>43297.22</v>
      </c>
      <c r="D130" s="30">
        <v>0</v>
      </c>
      <c r="E130" s="30">
        <f>D130/C130*100</f>
        <v>0</v>
      </c>
      <c r="F130" s="30">
        <f>D130/D7*100</f>
        <v>0</v>
      </c>
    </row>
    <row r="131" spans="1:6" ht="18.75" customHeight="1">
      <c r="A131" s="29" t="s">
        <v>135</v>
      </c>
      <c r="B131" s="12" t="s">
        <v>197</v>
      </c>
      <c r="C131" s="30">
        <v>170000</v>
      </c>
      <c r="D131" s="30">
        <v>174000</v>
      </c>
      <c r="E131" s="30">
        <f t="shared" si="5"/>
        <v>102.35294117647058</v>
      </c>
      <c r="F131" s="30">
        <f>D131/D7*100</f>
        <v>0.04316302754531897</v>
      </c>
    </row>
    <row r="132" spans="1:6" ht="18.75" customHeight="1">
      <c r="A132" s="29" t="s">
        <v>136</v>
      </c>
      <c r="B132" s="12" t="s">
        <v>198</v>
      </c>
      <c r="C132" s="30">
        <v>1342000</v>
      </c>
      <c r="D132" s="30">
        <v>1350000</v>
      </c>
      <c r="E132" s="30">
        <f t="shared" si="5"/>
        <v>100.59612518628913</v>
      </c>
      <c r="F132" s="30">
        <f>D132/D7*100</f>
        <v>0.33488555854126795</v>
      </c>
    </row>
    <row r="133" spans="1:6" ht="18.75" customHeight="1">
      <c r="A133" s="29" t="s">
        <v>338</v>
      </c>
      <c r="B133" s="12" t="s">
        <v>436</v>
      </c>
      <c r="C133" s="30">
        <v>3000</v>
      </c>
      <c r="D133" s="30">
        <v>2000</v>
      </c>
      <c r="E133" s="30">
        <f t="shared" si="5"/>
        <v>66.66666666666666</v>
      </c>
      <c r="F133" s="30">
        <f>D133/D7*100</f>
        <v>0.000496126753394471</v>
      </c>
    </row>
    <row r="134" spans="1:6" ht="18.75" customHeight="1">
      <c r="A134" s="29" t="s">
        <v>169</v>
      </c>
      <c r="B134" s="12" t="s">
        <v>199</v>
      </c>
      <c r="C134" s="30">
        <v>230000</v>
      </c>
      <c r="D134" s="30">
        <v>234000</v>
      </c>
      <c r="E134" s="30">
        <f t="shared" si="5"/>
        <v>101.7391304347826</v>
      </c>
      <c r="F134" s="30">
        <f>D134/D7*100</f>
        <v>0.0580468301471531</v>
      </c>
    </row>
    <row r="135" spans="1:6" ht="18.75" customHeight="1">
      <c r="A135" s="29" t="s">
        <v>366</v>
      </c>
      <c r="B135" s="12" t="s">
        <v>199</v>
      </c>
      <c r="C135" s="30">
        <v>17666.2</v>
      </c>
      <c r="D135" s="30">
        <v>0</v>
      </c>
      <c r="E135" s="30">
        <f t="shared" si="5"/>
        <v>0</v>
      </c>
      <c r="F135" s="30">
        <f>D135/D7*100</f>
        <v>0</v>
      </c>
    </row>
    <row r="136" spans="1:7" ht="18.75" customHeight="1">
      <c r="A136" s="9"/>
      <c r="B136" s="12"/>
      <c r="C136" s="10"/>
      <c r="D136" s="10"/>
      <c r="E136" s="10"/>
      <c r="F136" s="10"/>
      <c r="G136" s="17"/>
    </row>
    <row r="137" spans="1:6" ht="15.75" customHeight="1">
      <c r="A137" s="9"/>
      <c r="B137" s="38" t="s">
        <v>250</v>
      </c>
      <c r="C137" s="8">
        <f>SUM(C138)</f>
        <v>181300</v>
      </c>
      <c r="D137" s="8">
        <f>SUM(D138)</f>
        <v>181311</v>
      </c>
      <c r="E137" s="11">
        <f aca="true" t="shared" si="6" ref="E137:E142">D137/C137*100</f>
        <v>100.00606729178159</v>
      </c>
      <c r="F137" s="8">
        <f>D137/D7*100</f>
        <v>0.044976618892352466</v>
      </c>
    </row>
    <row r="138" spans="1:6" ht="18.75" customHeight="1">
      <c r="A138" s="9"/>
      <c r="B138" s="31" t="s">
        <v>228</v>
      </c>
      <c r="C138" s="8">
        <f>SUM(C139:C142)</f>
        <v>181300</v>
      </c>
      <c r="D138" s="8">
        <f>SUM(D139:D142)</f>
        <v>181311</v>
      </c>
      <c r="E138" s="11">
        <f t="shared" si="6"/>
        <v>100.00606729178159</v>
      </c>
      <c r="F138" s="8">
        <f>D138/D7*100</f>
        <v>0.044976618892352466</v>
      </c>
    </row>
    <row r="139" spans="1:6" ht="18.75" customHeight="1">
      <c r="A139" s="9" t="s">
        <v>119</v>
      </c>
      <c r="B139" s="12" t="s">
        <v>37</v>
      </c>
      <c r="C139" s="10">
        <v>300</v>
      </c>
      <c r="D139" s="10">
        <v>316</v>
      </c>
      <c r="E139" s="10">
        <f t="shared" si="6"/>
        <v>105.33333333333333</v>
      </c>
      <c r="F139" s="10">
        <f>D139/D7*100</f>
        <v>7.838802703632642E-05</v>
      </c>
    </row>
    <row r="140" spans="1:6" ht="18.75" customHeight="1">
      <c r="A140" s="9" t="s">
        <v>120</v>
      </c>
      <c r="B140" s="12" t="s">
        <v>37</v>
      </c>
      <c r="C140" s="10">
        <v>250</v>
      </c>
      <c r="D140" s="10">
        <v>95</v>
      </c>
      <c r="E140" s="13">
        <f t="shared" si="6"/>
        <v>38</v>
      </c>
      <c r="F140" s="10">
        <f>D140/D7*100</f>
        <v>2.356602078623737E-05</v>
      </c>
    </row>
    <row r="141" spans="1:6" ht="18.75" customHeight="1">
      <c r="A141" s="9" t="s">
        <v>123</v>
      </c>
      <c r="B141" s="12" t="s">
        <v>37</v>
      </c>
      <c r="C141" s="10">
        <v>179900</v>
      </c>
      <c r="D141" s="10">
        <v>179900</v>
      </c>
      <c r="E141" s="13">
        <f t="shared" si="6"/>
        <v>100</v>
      </c>
      <c r="F141" s="10">
        <f>D141/D7*100</f>
        <v>0.04462660146783266</v>
      </c>
    </row>
    <row r="142" spans="1:6" ht="18.75" customHeight="1">
      <c r="A142" s="9" t="s">
        <v>121</v>
      </c>
      <c r="B142" s="12" t="s">
        <v>37</v>
      </c>
      <c r="C142" s="10">
        <v>850</v>
      </c>
      <c r="D142" s="10">
        <v>1000</v>
      </c>
      <c r="E142" s="10">
        <f t="shared" si="6"/>
        <v>117.64705882352942</v>
      </c>
      <c r="F142" s="10">
        <f>D142/D7*100</f>
        <v>0.0002480633766972355</v>
      </c>
    </row>
    <row r="143" spans="1:6" ht="18.75" customHeight="1">
      <c r="A143" s="9"/>
      <c r="B143" s="12"/>
      <c r="C143" s="10"/>
      <c r="D143" s="10"/>
      <c r="E143" s="10"/>
      <c r="F143" s="9"/>
    </row>
    <row r="144" spans="1:6" ht="14.25" customHeight="1">
      <c r="A144" s="9"/>
      <c r="B144" s="32" t="s">
        <v>266</v>
      </c>
      <c r="C144" s="8">
        <f>SUM(C146:C147)</f>
        <v>36214278</v>
      </c>
      <c r="D144" s="8">
        <f>SUM(D146:D147)</f>
        <v>39037641</v>
      </c>
      <c r="E144" s="8">
        <f>D144/C144*100</f>
        <v>107.79627029979721</v>
      </c>
      <c r="F144" s="8">
        <f>D144/D7*100</f>
        <v>9.683809044754446</v>
      </c>
    </row>
    <row r="145" spans="1:6" ht="18.75" customHeight="1">
      <c r="A145" s="9"/>
      <c r="B145" s="31" t="s">
        <v>228</v>
      </c>
      <c r="C145" s="8">
        <f>SUM(C146:C147)</f>
        <v>36214278</v>
      </c>
      <c r="D145" s="8">
        <f>SUM(D146:D147)</f>
        <v>39037641</v>
      </c>
      <c r="E145" s="8">
        <f>D145/C145*100</f>
        <v>107.79627029979721</v>
      </c>
      <c r="F145" s="8">
        <f>D145/D7*100</f>
        <v>9.683809044754446</v>
      </c>
    </row>
    <row r="146" spans="1:6" ht="18.75" customHeight="1">
      <c r="A146" s="9" t="s">
        <v>63</v>
      </c>
      <c r="B146" s="29" t="s">
        <v>15</v>
      </c>
      <c r="C146" s="10">
        <v>34704764</v>
      </c>
      <c r="D146" s="10">
        <v>37264023</v>
      </c>
      <c r="E146" s="10">
        <f>D146/C146*100</f>
        <v>107.37437373151421</v>
      </c>
      <c r="F146" s="14">
        <f>D146/D7*100</f>
        <v>9.243839374703446</v>
      </c>
    </row>
    <row r="147" spans="1:6" ht="18.75" customHeight="1">
      <c r="A147" s="23" t="s">
        <v>64</v>
      </c>
      <c r="B147" s="29" t="s">
        <v>38</v>
      </c>
      <c r="C147" s="10">
        <v>1509514</v>
      </c>
      <c r="D147" s="10">
        <v>1773618</v>
      </c>
      <c r="E147" s="10">
        <f>D147/C147*100</f>
        <v>117.49596227660028</v>
      </c>
      <c r="F147" s="14">
        <f>D147/D7*100</f>
        <v>0.43996967005099746</v>
      </c>
    </row>
    <row r="148" spans="1:6" ht="18.75" customHeight="1">
      <c r="A148" s="9"/>
      <c r="B148" s="29"/>
      <c r="C148" s="10"/>
      <c r="D148" s="10"/>
      <c r="E148" s="10"/>
      <c r="F148" s="9"/>
    </row>
    <row r="149" spans="1:6" ht="14.25" customHeight="1">
      <c r="A149" s="9"/>
      <c r="B149" s="31" t="s">
        <v>251</v>
      </c>
      <c r="C149" s="8">
        <f>SUM(C150:C151)</f>
        <v>29157457.609999996</v>
      </c>
      <c r="D149" s="8">
        <f>SUM(D150:D151)</f>
        <v>25093483</v>
      </c>
      <c r="E149" s="8">
        <f>D149/C149*100</f>
        <v>86.06197198549233</v>
      </c>
      <c r="F149" s="8">
        <f>D149/D7*100</f>
        <v>6.224774126074675</v>
      </c>
    </row>
    <row r="150" spans="1:6" ht="24" customHeight="1">
      <c r="A150" s="9"/>
      <c r="B150" s="31" t="s">
        <v>229</v>
      </c>
      <c r="C150" s="8">
        <f>C171+C192+C154</f>
        <v>1364249.13</v>
      </c>
      <c r="D150" s="8">
        <f>D171+D192+D154</f>
        <v>0</v>
      </c>
      <c r="E150" s="8">
        <f>D150/C150*100</f>
        <v>0</v>
      </c>
      <c r="F150" s="8">
        <f>D150/D7*100</f>
        <v>0</v>
      </c>
    </row>
    <row r="151" spans="1:6" ht="18" customHeight="1">
      <c r="A151" s="9"/>
      <c r="B151" s="31" t="s">
        <v>228</v>
      </c>
      <c r="C151" s="8">
        <f>C156+C178+C194</f>
        <v>27793208.479999997</v>
      </c>
      <c r="D151" s="8">
        <f>D156+D178+D194</f>
        <v>25093483</v>
      </c>
      <c r="E151" s="8">
        <f>D151/C151*100</f>
        <v>90.28638423684433</v>
      </c>
      <c r="F151" s="8">
        <f>D151/D7*100</f>
        <v>6.224774126074675</v>
      </c>
    </row>
    <row r="152" spans="1:6" ht="14.25" customHeight="1">
      <c r="A152" s="9"/>
      <c r="B152" s="31"/>
      <c r="C152" s="8"/>
      <c r="D152" s="8"/>
      <c r="E152" s="8"/>
      <c r="F152" s="8"/>
    </row>
    <row r="153" spans="1:6" ht="39.75" customHeight="1">
      <c r="A153" s="9"/>
      <c r="B153" s="31" t="s">
        <v>267</v>
      </c>
      <c r="C153" s="8">
        <f>C156+C154</f>
        <v>18609731.99</v>
      </c>
      <c r="D153" s="8">
        <f>D156+D154</f>
        <v>18880064</v>
      </c>
      <c r="E153" s="8">
        <f aca="true" t="shared" si="7" ref="E153:E208">D153/C153*100</f>
        <v>101.45263784639813</v>
      </c>
      <c r="F153" s="8">
        <f>D153/D7*100</f>
        <v>4.683452428099915</v>
      </c>
    </row>
    <row r="154" spans="1:6" ht="18.75" customHeight="1">
      <c r="A154" s="29"/>
      <c r="B154" s="31" t="s">
        <v>229</v>
      </c>
      <c r="C154" s="40">
        <f>C155</f>
        <v>10000</v>
      </c>
      <c r="D154" s="40">
        <f>D155</f>
        <v>0</v>
      </c>
      <c r="E154" s="39">
        <f>D154/C154*100</f>
        <v>0</v>
      </c>
      <c r="F154" s="39">
        <f>D154/D7*100</f>
        <v>0</v>
      </c>
    </row>
    <row r="155" spans="1:6" ht="18.75" customHeight="1">
      <c r="A155" s="29" t="s">
        <v>437</v>
      </c>
      <c r="B155" s="12" t="s">
        <v>19</v>
      </c>
      <c r="C155" s="30">
        <v>10000</v>
      </c>
      <c r="D155" s="30">
        <v>0</v>
      </c>
      <c r="E155" s="30">
        <f>D155/C155*100</f>
        <v>0</v>
      </c>
      <c r="F155" s="48">
        <f>D155/D7*100</f>
        <v>0</v>
      </c>
    </row>
    <row r="156" spans="1:6" ht="18.75" customHeight="1">
      <c r="A156" s="9"/>
      <c r="B156" s="31" t="s">
        <v>228</v>
      </c>
      <c r="C156" s="8">
        <f>SUM(C157:C168)</f>
        <v>18599731.99</v>
      </c>
      <c r="D156" s="8">
        <f>SUM(D157:D168)</f>
        <v>18880064</v>
      </c>
      <c r="E156" s="8">
        <f t="shared" si="7"/>
        <v>101.50718306129744</v>
      </c>
      <c r="F156" s="8">
        <f>D156/D7*100</f>
        <v>4.683452428099915</v>
      </c>
    </row>
    <row r="157" spans="1:6" ht="18" customHeight="1">
      <c r="A157" s="10" t="s">
        <v>232</v>
      </c>
      <c r="B157" s="36" t="s">
        <v>252</v>
      </c>
      <c r="C157" s="14">
        <v>4626.99</v>
      </c>
      <c r="D157" s="14">
        <v>0</v>
      </c>
      <c r="E157" s="14">
        <f t="shared" si="7"/>
        <v>0</v>
      </c>
      <c r="F157" s="48">
        <f>D157/D7*100</f>
        <v>0</v>
      </c>
    </row>
    <row r="158" spans="1:6" ht="18" customHeight="1">
      <c r="A158" s="10" t="s">
        <v>65</v>
      </c>
      <c r="B158" s="30" t="s">
        <v>25</v>
      </c>
      <c r="C158" s="10">
        <v>476053</v>
      </c>
      <c r="D158" s="10">
        <v>476428</v>
      </c>
      <c r="E158" s="10">
        <f t="shared" si="7"/>
        <v>100.07877274169053</v>
      </c>
      <c r="F158" s="10">
        <f>D158/D7*100</f>
        <v>0.1181843384331105</v>
      </c>
    </row>
    <row r="159" spans="1:6" ht="18" customHeight="1">
      <c r="A159" s="10" t="s">
        <v>378</v>
      </c>
      <c r="B159" s="30" t="s">
        <v>387</v>
      </c>
      <c r="C159" s="10">
        <v>99553</v>
      </c>
      <c r="D159" s="10">
        <v>0</v>
      </c>
      <c r="E159" s="10">
        <f t="shared" si="7"/>
        <v>0</v>
      </c>
      <c r="F159" s="10">
        <f>D159/D7*100</f>
        <v>0</v>
      </c>
    </row>
    <row r="160" spans="1:6" ht="18" customHeight="1">
      <c r="A160" s="10" t="s">
        <v>66</v>
      </c>
      <c r="B160" s="30" t="s">
        <v>16</v>
      </c>
      <c r="C160" s="10">
        <v>13111</v>
      </c>
      <c r="D160" s="10">
        <v>13312</v>
      </c>
      <c r="E160" s="10">
        <f t="shared" si="7"/>
        <v>101.53306383952408</v>
      </c>
      <c r="F160" s="10">
        <f>D160/D7*100</f>
        <v>0.0033022196705935988</v>
      </c>
    </row>
    <row r="161" spans="1:6" ht="18" customHeight="1">
      <c r="A161" s="30" t="s">
        <v>438</v>
      </c>
      <c r="B161" s="30" t="s">
        <v>439</v>
      </c>
      <c r="C161" s="30">
        <v>113361</v>
      </c>
      <c r="D161" s="30">
        <v>0</v>
      </c>
      <c r="E161" s="30">
        <f t="shared" si="7"/>
        <v>0</v>
      </c>
      <c r="F161" s="10">
        <f>D161/D7*100</f>
        <v>0</v>
      </c>
    </row>
    <row r="162" spans="1:6" ht="18" customHeight="1">
      <c r="A162" s="30" t="s">
        <v>388</v>
      </c>
      <c r="B162" s="30" t="s">
        <v>389</v>
      </c>
      <c r="C162" s="30">
        <v>855</v>
      </c>
      <c r="D162" s="30">
        <v>0</v>
      </c>
      <c r="E162" s="30">
        <f t="shared" si="7"/>
        <v>0</v>
      </c>
      <c r="F162" s="10">
        <f>D162/D7*100</f>
        <v>0</v>
      </c>
    </row>
    <row r="163" spans="1:6" ht="18" customHeight="1">
      <c r="A163" s="30" t="s">
        <v>68</v>
      </c>
      <c r="B163" s="30" t="s">
        <v>39</v>
      </c>
      <c r="C163" s="30">
        <v>0</v>
      </c>
      <c r="D163" s="30">
        <v>5000</v>
      </c>
      <c r="E163" s="30">
        <v>0</v>
      </c>
      <c r="F163" s="10">
        <f>D163/D7*100</f>
        <v>0.0012403168834861774</v>
      </c>
    </row>
    <row r="164" spans="1:6" ht="18" customHeight="1">
      <c r="A164" s="10" t="s">
        <v>67</v>
      </c>
      <c r="B164" s="30" t="s">
        <v>19</v>
      </c>
      <c r="C164" s="10">
        <v>324259</v>
      </c>
      <c r="D164" s="10">
        <v>302400</v>
      </c>
      <c r="E164" s="10">
        <f>D164/C164*100</f>
        <v>93.25878387338517</v>
      </c>
      <c r="F164" s="10">
        <f>D164/D7*100</f>
        <v>0.07501436511324401</v>
      </c>
    </row>
    <row r="165" spans="1:6" ht="18" customHeight="1">
      <c r="A165" s="10" t="s">
        <v>113</v>
      </c>
      <c r="B165" s="30" t="s">
        <v>114</v>
      </c>
      <c r="C165" s="10">
        <v>17375384</v>
      </c>
      <c r="D165" s="10">
        <v>17912337</v>
      </c>
      <c r="E165" s="10">
        <f>D165/C165*100</f>
        <v>103.09030868037219</v>
      </c>
      <c r="F165" s="10">
        <f>D165/D7*100</f>
        <v>4.4433948007588295</v>
      </c>
    </row>
    <row r="166" spans="1:6" ht="18" customHeight="1">
      <c r="A166" s="10" t="s">
        <v>69</v>
      </c>
      <c r="B166" s="30" t="s">
        <v>32</v>
      </c>
      <c r="C166" s="10">
        <v>49176</v>
      </c>
      <c r="D166" s="10">
        <v>42563</v>
      </c>
      <c r="E166" s="10">
        <f t="shared" si="7"/>
        <v>86.55238327639498</v>
      </c>
      <c r="F166" s="10">
        <f>D166/D7*100</f>
        <v>0.010558321502364434</v>
      </c>
    </row>
    <row r="167" spans="1:6" ht="18" customHeight="1">
      <c r="A167" s="30" t="s">
        <v>423</v>
      </c>
      <c r="B167" s="30" t="s">
        <v>17</v>
      </c>
      <c r="C167" s="30">
        <v>15844</v>
      </c>
      <c r="D167" s="30">
        <v>0</v>
      </c>
      <c r="E167" s="30">
        <f t="shared" si="7"/>
        <v>0</v>
      </c>
      <c r="F167" s="10">
        <f>D167/D7*100</f>
        <v>0</v>
      </c>
    </row>
    <row r="168" spans="1:6" ht="18" customHeight="1">
      <c r="A168" s="10" t="s">
        <v>70</v>
      </c>
      <c r="B168" s="30" t="s">
        <v>18</v>
      </c>
      <c r="C168" s="10">
        <v>127509</v>
      </c>
      <c r="D168" s="10">
        <v>128024</v>
      </c>
      <c r="E168" s="10">
        <f t="shared" si="7"/>
        <v>100.40389305852919</v>
      </c>
      <c r="F168" s="10">
        <f>D168/D7*100</f>
        <v>0.03175806573828688</v>
      </c>
    </row>
    <row r="169" spans="1:7" ht="15" customHeight="1">
      <c r="A169" s="24"/>
      <c r="B169" s="30"/>
      <c r="C169" s="24"/>
      <c r="D169" s="24"/>
      <c r="E169" s="24"/>
      <c r="F169" s="24"/>
      <c r="G169" s="17"/>
    </row>
    <row r="170" spans="1:6" ht="14.25" customHeight="1">
      <c r="A170" s="10"/>
      <c r="B170" s="39" t="s">
        <v>268</v>
      </c>
      <c r="C170" s="8">
        <f>C171+C178</f>
        <v>10403225.620000001</v>
      </c>
      <c r="D170" s="8">
        <f>D171+D178</f>
        <v>6128919</v>
      </c>
      <c r="E170" s="8">
        <f t="shared" si="7"/>
        <v>58.913641055878585</v>
      </c>
      <c r="F170" s="8">
        <f>D170/D7*100</f>
        <v>1.520360342643844</v>
      </c>
    </row>
    <row r="171" spans="1:6" ht="16.5" customHeight="1">
      <c r="A171" s="10"/>
      <c r="B171" s="31" t="s">
        <v>229</v>
      </c>
      <c r="C171" s="8">
        <f>SUM(C172:C177)</f>
        <v>1354249.13</v>
      </c>
      <c r="D171" s="8">
        <f>SUM(D173:D177)</f>
        <v>0</v>
      </c>
      <c r="E171" s="54">
        <f t="shared" si="7"/>
        <v>0</v>
      </c>
      <c r="F171" s="8">
        <f>D171/D7*100</f>
        <v>0</v>
      </c>
    </row>
    <row r="172" spans="1:6" ht="18" customHeight="1">
      <c r="A172" s="30" t="s">
        <v>440</v>
      </c>
      <c r="B172" s="51" t="s">
        <v>441</v>
      </c>
      <c r="C172" s="50">
        <v>188745</v>
      </c>
      <c r="D172" s="48">
        <v>0</v>
      </c>
      <c r="E172" s="59">
        <f t="shared" si="7"/>
        <v>0</v>
      </c>
      <c r="F172" s="48">
        <f>D172/D7*100</f>
        <v>0</v>
      </c>
    </row>
    <row r="173" spans="1:6" ht="18" customHeight="1">
      <c r="A173" s="30" t="s">
        <v>379</v>
      </c>
      <c r="B173" s="51" t="s">
        <v>380</v>
      </c>
      <c r="C173" s="50">
        <v>115450</v>
      </c>
      <c r="D173" s="48">
        <v>0</v>
      </c>
      <c r="E173" s="48">
        <f t="shared" si="7"/>
        <v>0</v>
      </c>
      <c r="F173" s="50">
        <f>D173/D7*100</f>
        <v>0</v>
      </c>
    </row>
    <row r="174" spans="1:6" ht="18" customHeight="1">
      <c r="A174" s="30" t="s">
        <v>413</v>
      </c>
      <c r="B174" s="53" t="s">
        <v>414</v>
      </c>
      <c r="C174" s="50">
        <v>423478.13</v>
      </c>
      <c r="D174" s="48">
        <v>0</v>
      </c>
      <c r="E174" s="48">
        <f t="shared" si="7"/>
        <v>0</v>
      </c>
      <c r="F174" s="48">
        <f>D174/D7*100</f>
        <v>0</v>
      </c>
    </row>
    <row r="175" spans="1:6" ht="17.25" customHeight="1">
      <c r="A175" s="30" t="s">
        <v>454</v>
      </c>
      <c r="B175" s="53" t="s">
        <v>442</v>
      </c>
      <c r="C175" s="50">
        <v>52136</v>
      </c>
      <c r="D175" s="48">
        <v>0</v>
      </c>
      <c r="E175" s="48">
        <f>D175/C175*100</f>
        <v>0</v>
      </c>
      <c r="F175" s="48">
        <f>D175/D7*100</f>
        <v>0</v>
      </c>
    </row>
    <row r="176" spans="1:6" ht="18" customHeight="1">
      <c r="A176" s="30" t="s">
        <v>392</v>
      </c>
      <c r="B176" s="53" t="s">
        <v>415</v>
      </c>
      <c r="C176" s="50">
        <v>241440</v>
      </c>
      <c r="D176" s="48">
        <v>0</v>
      </c>
      <c r="E176" s="48">
        <f>D176/C176*100</f>
        <v>0</v>
      </c>
      <c r="F176" s="48">
        <f>D176/D7*100</f>
        <v>0</v>
      </c>
    </row>
    <row r="177" spans="1:6" ht="27" customHeight="1">
      <c r="A177" s="30" t="s">
        <v>443</v>
      </c>
      <c r="B177" s="57" t="s">
        <v>444</v>
      </c>
      <c r="C177" s="50">
        <v>333000</v>
      </c>
      <c r="D177" s="48">
        <v>0</v>
      </c>
      <c r="E177" s="48">
        <f t="shared" si="7"/>
        <v>0</v>
      </c>
      <c r="F177" s="48">
        <f>D177/D7*100</f>
        <v>0</v>
      </c>
    </row>
    <row r="178" spans="1:6" ht="15" customHeight="1">
      <c r="A178" s="10"/>
      <c r="B178" s="39" t="s">
        <v>228</v>
      </c>
      <c r="C178" s="8">
        <f>SUM(C179:C189)</f>
        <v>9048976.49</v>
      </c>
      <c r="D178" s="8">
        <f>SUM(D179:D189)</f>
        <v>6128919</v>
      </c>
      <c r="E178" s="8">
        <f t="shared" si="7"/>
        <v>67.73052186369422</v>
      </c>
      <c r="F178" s="8">
        <f>D178/D7*100</f>
        <v>1.520360342643844</v>
      </c>
    </row>
    <row r="179" spans="1:6" ht="15.75" customHeight="1">
      <c r="A179" s="10" t="s">
        <v>381</v>
      </c>
      <c r="B179" s="53" t="s">
        <v>380</v>
      </c>
      <c r="C179" s="10">
        <v>12000</v>
      </c>
      <c r="D179" s="10">
        <v>0</v>
      </c>
      <c r="E179" s="10">
        <f t="shared" si="7"/>
        <v>0</v>
      </c>
      <c r="F179" s="10">
        <f>D179/D7*100</f>
        <v>0</v>
      </c>
    </row>
    <row r="180" spans="1:6" ht="39.75" customHeight="1">
      <c r="A180" s="46" t="s">
        <v>354</v>
      </c>
      <c r="B180" s="57" t="s">
        <v>390</v>
      </c>
      <c r="C180" s="10">
        <v>39195.67</v>
      </c>
      <c r="D180" s="10">
        <v>0</v>
      </c>
      <c r="E180" s="10">
        <f t="shared" si="7"/>
        <v>0</v>
      </c>
      <c r="F180" s="10">
        <f>D180/D7*100</f>
        <v>0</v>
      </c>
    </row>
    <row r="181" spans="1:6" ht="39" customHeight="1">
      <c r="A181" s="46" t="s">
        <v>354</v>
      </c>
      <c r="B181" s="57" t="s">
        <v>391</v>
      </c>
      <c r="C181" s="10">
        <v>66257.82</v>
      </c>
      <c r="D181" s="10">
        <v>0</v>
      </c>
      <c r="E181" s="10">
        <f t="shared" si="7"/>
        <v>0</v>
      </c>
      <c r="F181" s="10">
        <f>D181/D7*100</f>
        <v>0</v>
      </c>
    </row>
    <row r="182" spans="1:6" ht="19.5" customHeight="1">
      <c r="A182" s="10" t="s">
        <v>355</v>
      </c>
      <c r="B182" s="30" t="s">
        <v>177</v>
      </c>
      <c r="C182" s="10">
        <v>10509</v>
      </c>
      <c r="D182" s="10">
        <v>0</v>
      </c>
      <c r="E182" s="10">
        <f t="shared" si="7"/>
        <v>0</v>
      </c>
      <c r="F182" s="10">
        <f>D182/D7*100</f>
        <v>0</v>
      </c>
    </row>
    <row r="183" spans="1:6" ht="18" customHeight="1">
      <c r="A183" s="10" t="s">
        <v>71</v>
      </c>
      <c r="B183" s="30" t="s">
        <v>177</v>
      </c>
      <c r="C183" s="10">
        <v>1452</v>
      </c>
      <c r="D183" s="10">
        <v>0</v>
      </c>
      <c r="E183" s="10">
        <f t="shared" si="7"/>
        <v>0</v>
      </c>
      <c r="F183" s="10">
        <f>D183/D7*100</f>
        <v>0</v>
      </c>
    </row>
    <row r="184" spans="1:6" ht="18" customHeight="1">
      <c r="A184" s="10" t="s">
        <v>339</v>
      </c>
      <c r="B184" s="30" t="s">
        <v>32</v>
      </c>
      <c r="C184" s="10">
        <v>171387</v>
      </c>
      <c r="D184" s="10">
        <v>163300</v>
      </c>
      <c r="E184" s="10">
        <f t="shared" si="7"/>
        <v>95.2814390823108</v>
      </c>
      <c r="F184" s="10">
        <f>D184/D7*100</f>
        <v>0.040508749414658554</v>
      </c>
    </row>
    <row r="185" spans="1:6" ht="18" customHeight="1">
      <c r="A185" s="10" t="s">
        <v>115</v>
      </c>
      <c r="B185" s="30" t="s">
        <v>11</v>
      </c>
      <c r="C185" s="10">
        <v>2600000</v>
      </c>
      <c r="D185" s="10">
        <v>1766154</v>
      </c>
      <c r="E185" s="10">
        <f t="shared" si="7"/>
        <v>67.929</v>
      </c>
      <c r="F185" s="10">
        <f>D185/D7*100</f>
        <v>0.4381181250073292</v>
      </c>
    </row>
    <row r="186" spans="1:6" ht="17.25" customHeight="1">
      <c r="A186" s="10" t="s">
        <v>347</v>
      </c>
      <c r="B186" s="30" t="s">
        <v>348</v>
      </c>
      <c r="C186" s="10">
        <v>1680000</v>
      </c>
      <c r="D186" s="10">
        <v>1680000</v>
      </c>
      <c r="E186" s="10">
        <f t="shared" si="7"/>
        <v>100</v>
      </c>
      <c r="F186" s="10">
        <f>D186/D7*100</f>
        <v>0.4167464728513556</v>
      </c>
    </row>
    <row r="187" spans="1:6" ht="18" customHeight="1">
      <c r="A187" s="10" t="s">
        <v>122</v>
      </c>
      <c r="B187" s="30" t="s">
        <v>17</v>
      </c>
      <c r="C187" s="10">
        <v>1239205</v>
      </c>
      <c r="D187" s="10">
        <v>1239205</v>
      </c>
      <c r="E187" s="10">
        <f t="shared" si="7"/>
        <v>100</v>
      </c>
      <c r="F187" s="10">
        <f>D187/D7*100</f>
        <v>0.3074013767200977</v>
      </c>
    </row>
    <row r="188" spans="1:6" ht="18" customHeight="1">
      <c r="A188" s="10" t="s">
        <v>116</v>
      </c>
      <c r="B188" s="30" t="s">
        <v>178</v>
      </c>
      <c r="C188" s="10">
        <v>1990972</v>
      </c>
      <c r="D188" s="10">
        <v>1280260</v>
      </c>
      <c r="E188" s="10">
        <f t="shared" si="7"/>
        <v>64.30326493792981</v>
      </c>
      <c r="F188" s="10">
        <f>D188/D7*100</f>
        <v>0.3175856186504027</v>
      </c>
    </row>
    <row r="189" spans="1:6" ht="18" customHeight="1">
      <c r="A189" s="10" t="s">
        <v>158</v>
      </c>
      <c r="B189" s="30" t="s">
        <v>31</v>
      </c>
      <c r="C189" s="10">
        <v>1237998</v>
      </c>
      <c r="D189" s="10">
        <v>0</v>
      </c>
      <c r="E189" s="10">
        <f t="shared" si="7"/>
        <v>0</v>
      </c>
      <c r="F189" s="10">
        <f>D189/D7*100</f>
        <v>0</v>
      </c>
    </row>
    <row r="190" spans="1:7" ht="13.5" customHeight="1">
      <c r="A190" s="10"/>
      <c r="B190" s="30"/>
      <c r="C190" s="10"/>
      <c r="D190" s="10"/>
      <c r="E190" s="10"/>
      <c r="F190" s="10"/>
      <c r="G190" s="17"/>
    </row>
    <row r="191" spans="1:6" ht="14.25" customHeight="1">
      <c r="A191" s="10"/>
      <c r="B191" s="39" t="s">
        <v>269</v>
      </c>
      <c r="C191" s="8">
        <f>C192+C194</f>
        <v>144500</v>
      </c>
      <c r="D191" s="8">
        <f>D192+D194</f>
        <v>84500</v>
      </c>
      <c r="E191" s="8">
        <f t="shared" si="7"/>
        <v>58.47750865051903</v>
      </c>
      <c r="F191" s="8">
        <f>D191/D7*100</f>
        <v>0.0209613553309164</v>
      </c>
    </row>
    <row r="192" spans="1:6" ht="18" customHeight="1">
      <c r="A192" s="10"/>
      <c r="B192" s="31" t="s">
        <v>229</v>
      </c>
      <c r="C192" s="8">
        <f>SUM(C193:C193)</f>
        <v>0</v>
      </c>
      <c r="D192" s="8">
        <f>SUM(D193:D193)</f>
        <v>0</v>
      </c>
      <c r="E192" s="8">
        <v>0</v>
      </c>
      <c r="F192" s="8">
        <f>D192/D7*100</f>
        <v>0</v>
      </c>
    </row>
    <row r="193" spans="1:6" ht="15" customHeight="1">
      <c r="A193" s="24"/>
      <c r="B193" s="30"/>
      <c r="C193" s="10"/>
      <c r="D193" s="10"/>
      <c r="E193" s="10"/>
      <c r="F193" s="10"/>
    </row>
    <row r="194" spans="1:6" ht="18" customHeight="1">
      <c r="A194" s="10"/>
      <c r="B194" s="39" t="s">
        <v>228</v>
      </c>
      <c r="C194" s="11">
        <f>SUM(C195:C198)</f>
        <v>144500</v>
      </c>
      <c r="D194" s="11">
        <f>SUM(D195:D198)</f>
        <v>84500</v>
      </c>
      <c r="E194" s="11">
        <f t="shared" si="7"/>
        <v>58.47750865051903</v>
      </c>
      <c r="F194" s="11">
        <f>D194/D7*100</f>
        <v>0.0209613553309164</v>
      </c>
    </row>
    <row r="195" spans="1:6" ht="18" customHeight="1">
      <c r="A195" s="10" t="s">
        <v>72</v>
      </c>
      <c r="B195" s="30" t="s">
        <v>33</v>
      </c>
      <c r="C195" s="10">
        <v>30000</v>
      </c>
      <c r="D195" s="10">
        <v>0</v>
      </c>
      <c r="E195" s="10">
        <f t="shared" si="7"/>
        <v>0</v>
      </c>
      <c r="F195" s="10">
        <f>D195/D7*100</f>
        <v>0</v>
      </c>
    </row>
    <row r="196" spans="1:6" ht="18" customHeight="1">
      <c r="A196" s="30" t="s">
        <v>422</v>
      </c>
      <c r="B196" s="30" t="s">
        <v>380</v>
      </c>
      <c r="C196" s="30">
        <v>4500</v>
      </c>
      <c r="D196" s="30">
        <v>4500</v>
      </c>
      <c r="E196" s="30">
        <f t="shared" si="7"/>
        <v>100</v>
      </c>
      <c r="F196" s="10">
        <f>D196/D7*100</f>
        <v>0.0011162851951375598</v>
      </c>
    </row>
    <row r="197" spans="1:6" ht="18" customHeight="1">
      <c r="A197" s="10" t="s">
        <v>315</v>
      </c>
      <c r="B197" s="30" t="s">
        <v>314</v>
      </c>
      <c r="C197" s="10">
        <v>70000</v>
      </c>
      <c r="D197" s="10">
        <v>80000</v>
      </c>
      <c r="E197" s="10">
        <f t="shared" si="7"/>
        <v>114.28571428571428</v>
      </c>
      <c r="F197" s="10">
        <f>D197/D7*100</f>
        <v>0.01984507013577884</v>
      </c>
    </row>
    <row r="198" spans="1:6" ht="18" customHeight="1">
      <c r="A198" s="10" t="s">
        <v>383</v>
      </c>
      <c r="B198" s="30" t="s">
        <v>178</v>
      </c>
      <c r="C198" s="10">
        <v>40000</v>
      </c>
      <c r="D198" s="10">
        <v>0</v>
      </c>
      <c r="E198" s="10">
        <f t="shared" si="7"/>
        <v>0</v>
      </c>
      <c r="F198" s="10">
        <f>D198/D7*100</f>
        <v>0</v>
      </c>
    </row>
    <row r="199" spans="1:6" ht="14.25" customHeight="1">
      <c r="A199" s="24"/>
      <c r="B199" s="30"/>
      <c r="C199" s="10"/>
      <c r="D199" s="10"/>
      <c r="E199" s="10"/>
      <c r="F199" s="10"/>
    </row>
    <row r="200" spans="1:6" ht="14.25" customHeight="1">
      <c r="A200" s="10"/>
      <c r="B200" s="40" t="s">
        <v>270</v>
      </c>
      <c r="C200" s="11">
        <f>C201+C206</f>
        <v>15008495.97</v>
      </c>
      <c r="D200" s="11">
        <f>D201+D206</f>
        <v>81021148.61</v>
      </c>
      <c r="E200" s="11">
        <f t="shared" si="7"/>
        <v>539.8352291392193</v>
      </c>
      <c r="F200" s="11">
        <f>D200/D7*100</f>
        <v>20.098379708085126</v>
      </c>
    </row>
    <row r="201" spans="1:6" ht="18" customHeight="1">
      <c r="A201" s="10"/>
      <c r="B201" s="31" t="s">
        <v>229</v>
      </c>
      <c r="C201" s="11">
        <f>SUM(C202:C205)</f>
        <v>14410926.190000001</v>
      </c>
      <c r="D201" s="11">
        <f>SUM(D202:D205)</f>
        <v>81021148.61</v>
      </c>
      <c r="E201" s="11">
        <f t="shared" si="7"/>
        <v>562.2202732966741</v>
      </c>
      <c r="F201" s="11">
        <f>D201/D7*100</f>
        <v>20.098379708085126</v>
      </c>
    </row>
    <row r="202" spans="1:6" ht="26.25" customHeight="1">
      <c r="A202" s="46" t="s">
        <v>374</v>
      </c>
      <c r="B202" s="52" t="s">
        <v>445</v>
      </c>
      <c r="C202" s="10">
        <v>1152646.24</v>
      </c>
      <c r="D202" s="10">
        <v>0</v>
      </c>
      <c r="E202" s="14">
        <f t="shared" si="7"/>
        <v>0</v>
      </c>
      <c r="F202" s="10">
        <f>D202/D7*100</f>
        <v>0</v>
      </c>
    </row>
    <row r="203" spans="1:6" ht="24" customHeight="1">
      <c r="A203" s="10" t="s">
        <v>370</v>
      </c>
      <c r="B203" s="41" t="s">
        <v>393</v>
      </c>
      <c r="C203" s="10">
        <v>2253987.98</v>
      </c>
      <c r="D203" s="10">
        <v>80768209.86</v>
      </c>
      <c r="E203" s="59">
        <f>D203/C203*100</f>
        <v>3583.3469644323477</v>
      </c>
      <c r="F203" s="10">
        <f>D203/D7*100</f>
        <v>20.035634867662548</v>
      </c>
    </row>
    <row r="204" spans="1:6" ht="24.75" customHeight="1">
      <c r="A204" s="30" t="s">
        <v>370</v>
      </c>
      <c r="B204" s="57" t="s">
        <v>416</v>
      </c>
      <c r="C204" s="50">
        <v>218713.51</v>
      </c>
      <c r="D204" s="50">
        <v>252938.75</v>
      </c>
      <c r="E204" s="50">
        <f>D204/C204*100</f>
        <v>115.64843433768677</v>
      </c>
      <c r="F204" s="10">
        <f>D204/D7*100</f>
        <v>0.06274484042257789</v>
      </c>
    </row>
    <row r="205" spans="1:6" ht="15.75" customHeight="1">
      <c r="A205" s="10" t="s">
        <v>371</v>
      </c>
      <c r="B205" s="41" t="s">
        <v>376</v>
      </c>
      <c r="C205" s="10">
        <v>10785578.46</v>
      </c>
      <c r="D205" s="10">
        <v>0</v>
      </c>
      <c r="E205" s="14">
        <f t="shared" si="7"/>
        <v>0</v>
      </c>
      <c r="F205" s="10">
        <f>D205/D7*100</f>
        <v>0</v>
      </c>
    </row>
    <row r="206" spans="1:6" ht="16.5" customHeight="1">
      <c r="A206" s="11"/>
      <c r="B206" s="40" t="s">
        <v>228</v>
      </c>
      <c r="C206" s="11">
        <f>SUM(C207:C208)</f>
        <v>597569.78</v>
      </c>
      <c r="D206" s="11">
        <f>SUM(D207:D208)</f>
        <v>0</v>
      </c>
      <c r="E206" s="11">
        <f t="shared" si="7"/>
        <v>0</v>
      </c>
      <c r="F206" s="11">
        <f>D206/D7*100</f>
        <v>0</v>
      </c>
    </row>
    <row r="207" spans="1:6" ht="39.75" customHeight="1">
      <c r="A207" s="46" t="s">
        <v>372</v>
      </c>
      <c r="B207" s="57" t="s">
        <v>390</v>
      </c>
      <c r="C207" s="10">
        <v>222108.78</v>
      </c>
      <c r="D207" s="10">
        <v>0</v>
      </c>
      <c r="E207" s="14">
        <f t="shared" si="7"/>
        <v>0</v>
      </c>
      <c r="F207" s="10">
        <f>D207/D7*100</f>
        <v>0</v>
      </c>
    </row>
    <row r="208" spans="1:6" ht="39" customHeight="1">
      <c r="A208" s="46" t="s">
        <v>372</v>
      </c>
      <c r="B208" s="57" t="s">
        <v>391</v>
      </c>
      <c r="C208" s="10">
        <v>375461</v>
      </c>
      <c r="D208" s="10">
        <v>0</v>
      </c>
      <c r="E208" s="14">
        <f t="shared" si="7"/>
        <v>0</v>
      </c>
      <c r="F208" s="10">
        <f>D208/D7*100</f>
        <v>0</v>
      </c>
    </row>
    <row r="209" spans="1:6" ht="13.5" customHeight="1">
      <c r="A209" s="19"/>
      <c r="B209" s="42"/>
      <c r="C209" s="21"/>
      <c r="D209" s="21"/>
      <c r="E209" s="20"/>
      <c r="F209" s="22"/>
    </row>
    <row r="210" spans="1:6" ht="19.5" customHeight="1">
      <c r="A210" s="84" t="s">
        <v>89</v>
      </c>
      <c r="B210" s="85"/>
      <c r="C210" s="85"/>
      <c r="D210" s="85"/>
      <c r="E210" s="85"/>
      <c r="F210" s="86"/>
    </row>
    <row r="211" spans="1:6" ht="25.5" customHeight="1">
      <c r="A211" s="10"/>
      <c r="B211" s="43" t="s">
        <v>291</v>
      </c>
      <c r="C211" s="8">
        <f>SUM(C212:C213)</f>
        <v>99402712.29</v>
      </c>
      <c r="D211" s="8">
        <f>SUM(D212:D213)</f>
        <v>105249310.02</v>
      </c>
      <c r="E211" s="8">
        <f aca="true" t="shared" si="8" ref="E211:E224">D211/C211*100</f>
        <v>105.88172857189548</v>
      </c>
      <c r="F211" s="8">
        <f>D211/D7*100</f>
        <v>26.10849923861538</v>
      </c>
    </row>
    <row r="212" spans="1:6" ht="19.5" customHeight="1">
      <c r="A212" s="10"/>
      <c r="B212" s="43" t="s">
        <v>229</v>
      </c>
      <c r="C212" s="8">
        <f>C216+C293+C300+C342</f>
        <v>3481150.67</v>
      </c>
      <c r="D212" s="8">
        <f>D216+D293+D300+D342</f>
        <v>5741050.02</v>
      </c>
      <c r="E212" s="8">
        <f>D212/C212*100</f>
        <v>164.91817115172438</v>
      </c>
      <c r="F212" s="8">
        <f>D212/D7*100</f>
        <v>1.4241442537489313</v>
      </c>
    </row>
    <row r="213" spans="1:6" ht="18" customHeight="1">
      <c r="A213" s="10"/>
      <c r="B213" s="43" t="s">
        <v>256</v>
      </c>
      <c r="C213" s="8">
        <f>C217+C295+C301+C345</f>
        <v>95921561.62</v>
      </c>
      <c r="D213" s="8">
        <f>D217+D295+D301+D345</f>
        <v>99508260</v>
      </c>
      <c r="E213" s="8">
        <f t="shared" si="8"/>
        <v>103.73919932017887</v>
      </c>
      <c r="F213" s="8">
        <f>D213/D7*100</f>
        <v>24.68435498486645</v>
      </c>
    </row>
    <row r="214" spans="1:6" ht="18" customHeight="1">
      <c r="A214" s="10"/>
      <c r="B214" s="43"/>
      <c r="C214" s="8"/>
      <c r="D214" s="8"/>
      <c r="E214" s="8"/>
      <c r="F214" s="8"/>
    </row>
    <row r="215" spans="1:6" ht="18" customHeight="1">
      <c r="A215" s="10"/>
      <c r="B215" s="43" t="s">
        <v>271</v>
      </c>
      <c r="C215" s="8">
        <f>SUM(C216:C217)</f>
        <v>22762653.11</v>
      </c>
      <c r="D215" s="8">
        <f>SUM(D216:D217)</f>
        <v>24029983</v>
      </c>
      <c r="E215" s="8">
        <f t="shared" si="8"/>
        <v>105.56758425248435</v>
      </c>
      <c r="F215" s="8">
        <f>D215/D7*100</f>
        <v>5.960958724957164</v>
      </c>
    </row>
    <row r="216" spans="1:7" ht="18" customHeight="1">
      <c r="A216" s="10"/>
      <c r="B216" s="43" t="s">
        <v>229</v>
      </c>
      <c r="C216" s="8">
        <f>C227</f>
        <v>35174</v>
      </c>
      <c r="D216" s="8">
        <f>D227</f>
        <v>0</v>
      </c>
      <c r="E216" s="8">
        <f>D216/C216*100</f>
        <v>0</v>
      </c>
      <c r="F216" s="8">
        <f>D216/D7*100</f>
        <v>0</v>
      </c>
      <c r="G216" s="26"/>
    </row>
    <row r="217" spans="1:6" ht="18" customHeight="1">
      <c r="A217" s="10"/>
      <c r="B217" s="43" t="s">
        <v>256</v>
      </c>
      <c r="C217" s="8">
        <f>C219+C230+C234+C239+C287</f>
        <v>22727479.11</v>
      </c>
      <c r="D217" s="8">
        <f>D219+D230+D234+D239+D287</f>
        <v>24029983</v>
      </c>
      <c r="E217" s="8">
        <f t="shared" si="8"/>
        <v>105.73096507402313</v>
      </c>
      <c r="F217" s="8">
        <f>D217/D7*100</f>
        <v>5.960958724957164</v>
      </c>
    </row>
    <row r="218" spans="1:6" ht="18" customHeight="1">
      <c r="A218" s="9"/>
      <c r="B218" s="32" t="s">
        <v>257</v>
      </c>
      <c r="C218" s="8">
        <f>SUM(C220:C224)</f>
        <v>1478500</v>
      </c>
      <c r="D218" s="8">
        <f>SUM(D220:D224)</f>
        <v>1432500</v>
      </c>
      <c r="E218" s="8">
        <f t="shared" si="8"/>
        <v>96.88873858640514</v>
      </c>
      <c r="F218" s="8">
        <f>D218/D7*100</f>
        <v>0.3553507871187898</v>
      </c>
    </row>
    <row r="219" spans="1:6" ht="18" customHeight="1">
      <c r="A219" s="9"/>
      <c r="B219" s="32" t="s">
        <v>256</v>
      </c>
      <c r="C219" s="8">
        <f>SUM(C220:C224)</f>
        <v>1478500</v>
      </c>
      <c r="D219" s="8">
        <f>SUM(D220:D224)</f>
        <v>1432500</v>
      </c>
      <c r="E219" s="8">
        <f t="shared" si="8"/>
        <v>96.88873858640514</v>
      </c>
      <c r="F219" s="8">
        <f>D219/D7*100</f>
        <v>0.3553507871187898</v>
      </c>
    </row>
    <row r="220" spans="1:6" ht="18" customHeight="1">
      <c r="A220" s="9" t="s">
        <v>231</v>
      </c>
      <c r="B220" s="37" t="s">
        <v>287</v>
      </c>
      <c r="C220" s="14">
        <v>2000</v>
      </c>
      <c r="D220" s="14">
        <v>0</v>
      </c>
      <c r="E220" s="14">
        <f t="shared" si="8"/>
        <v>0</v>
      </c>
      <c r="F220" s="14">
        <f>D220/D7*100</f>
        <v>0</v>
      </c>
    </row>
    <row r="221" spans="1:6" ht="18" customHeight="1">
      <c r="A221" s="9" t="s">
        <v>51</v>
      </c>
      <c r="B221" s="29" t="s">
        <v>34</v>
      </c>
      <c r="C221" s="10">
        <v>23000</v>
      </c>
      <c r="D221" s="10">
        <v>20000</v>
      </c>
      <c r="E221" s="10">
        <f t="shared" si="8"/>
        <v>86.95652173913044</v>
      </c>
      <c r="F221" s="10">
        <f>D221/D7*100</f>
        <v>0.00496126753394471</v>
      </c>
    </row>
    <row r="222" spans="1:6" ht="18" customHeight="1">
      <c r="A222" s="9" t="s">
        <v>74</v>
      </c>
      <c r="B222" s="29" t="s">
        <v>35</v>
      </c>
      <c r="C222" s="10">
        <v>10000</v>
      </c>
      <c r="D222" s="10">
        <v>10000</v>
      </c>
      <c r="E222" s="10">
        <f t="shared" si="8"/>
        <v>100</v>
      </c>
      <c r="F222" s="10">
        <f>D222/D7*100</f>
        <v>0.002480633766972355</v>
      </c>
    </row>
    <row r="223" spans="1:6" ht="18" customHeight="1">
      <c r="A223" s="9" t="s">
        <v>75</v>
      </c>
      <c r="B223" s="29" t="s">
        <v>20</v>
      </c>
      <c r="C223" s="10">
        <v>1441000</v>
      </c>
      <c r="D223" s="10">
        <v>1400000</v>
      </c>
      <c r="E223" s="10">
        <f t="shared" si="8"/>
        <v>97.15475364330327</v>
      </c>
      <c r="F223" s="10">
        <f>D223/D7*100</f>
        <v>0.3472887273761297</v>
      </c>
    </row>
    <row r="224" spans="1:6" ht="18" customHeight="1">
      <c r="A224" s="9" t="s">
        <v>76</v>
      </c>
      <c r="B224" s="29" t="s">
        <v>125</v>
      </c>
      <c r="C224" s="10">
        <v>2500</v>
      </c>
      <c r="D224" s="10">
        <v>2500</v>
      </c>
      <c r="E224" s="10">
        <f t="shared" si="8"/>
        <v>100</v>
      </c>
      <c r="F224" s="10">
        <f>D224/D7*100</f>
        <v>0.0006201584417430887</v>
      </c>
    </row>
    <row r="225" spans="1:6" ht="18" customHeight="1">
      <c r="A225" s="9"/>
      <c r="B225" s="29"/>
      <c r="C225" s="10"/>
      <c r="D225" s="10"/>
      <c r="E225" s="10"/>
      <c r="F225" s="10"/>
    </row>
    <row r="226" spans="1:6" ht="14.25" customHeight="1">
      <c r="A226" s="9"/>
      <c r="B226" s="32" t="s">
        <v>272</v>
      </c>
      <c r="C226" s="8">
        <f>C227+C230</f>
        <v>49474</v>
      </c>
      <c r="D226" s="8">
        <f>D227+D230</f>
        <v>15300</v>
      </c>
      <c r="E226" s="8">
        <f aca="true" t="shared" si="9" ref="E226:E236">D226/C226*100</f>
        <v>30.925334519141366</v>
      </c>
      <c r="F226" s="8">
        <f>D226/D7*100</f>
        <v>0.003795369663467703</v>
      </c>
    </row>
    <row r="227" spans="1:6" ht="18" customHeight="1">
      <c r="A227" s="9"/>
      <c r="B227" s="44" t="s">
        <v>229</v>
      </c>
      <c r="C227" s="11">
        <f>SUM(C228:C229)</f>
        <v>35174</v>
      </c>
      <c r="D227" s="11">
        <f>SUM(D228:D229)</f>
        <v>0</v>
      </c>
      <c r="E227" s="11">
        <f>D227/C227*100</f>
        <v>0</v>
      </c>
      <c r="F227" s="11">
        <f>D227/D7*100</f>
        <v>0</v>
      </c>
    </row>
    <row r="228" spans="1:6" ht="18" customHeight="1">
      <c r="A228" s="9" t="s">
        <v>59</v>
      </c>
      <c r="B228" s="47" t="s">
        <v>394</v>
      </c>
      <c r="C228" s="48">
        <v>35000</v>
      </c>
      <c r="D228" s="48">
        <v>0</v>
      </c>
      <c r="E228" s="10">
        <f>D228/C228*100</f>
        <v>0</v>
      </c>
      <c r="F228" s="14">
        <f>D228/D7*100</f>
        <v>0</v>
      </c>
    </row>
    <row r="229" spans="1:6" ht="18" customHeight="1">
      <c r="A229" s="9" t="s">
        <v>227</v>
      </c>
      <c r="B229" s="29" t="s">
        <v>152</v>
      </c>
      <c r="C229" s="10">
        <v>174</v>
      </c>
      <c r="D229" s="14">
        <v>0</v>
      </c>
      <c r="E229" s="10">
        <f>D229/C229*100</f>
        <v>0</v>
      </c>
      <c r="F229" s="14">
        <f>D229/D7*100</f>
        <v>0</v>
      </c>
    </row>
    <row r="230" spans="1:6" ht="18" customHeight="1">
      <c r="A230" s="9"/>
      <c r="B230" s="32" t="s">
        <v>228</v>
      </c>
      <c r="C230" s="8">
        <f>C231</f>
        <v>14300</v>
      </c>
      <c r="D230" s="8">
        <f>D231</f>
        <v>15300</v>
      </c>
      <c r="E230" s="8">
        <f t="shared" si="9"/>
        <v>106.993006993007</v>
      </c>
      <c r="F230" s="8">
        <f>D230/D7*100</f>
        <v>0.003795369663467703</v>
      </c>
    </row>
    <row r="231" spans="1:6" ht="18" customHeight="1">
      <c r="A231" s="9" t="s">
        <v>57</v>
      </c>
      <c r="B231" s="29" t="s">
        <v>40</v>
      </c>
      <c r="C231" s="10">
        <v>14300</v>
      </c>
      <c r="D231" s="10">
        <v>15300</v>
      </c>
      <c r="E231" s="10">
        <f t="shared" si="9"/>
        <v>106.993006993007</v>
      </c>
      <c r="F231" s="14">
        <f>D231/D7*100</f>
        <v>0.003795369663467703</v>
      </c>
    </row>
    <row r="232" spans="1:6" ht="18" customHeight="1">
      <c r="A232" s="9"/>
      <c r="B232" s="29"/>
      <c r="C232" s="10"/>
      <c r="D232" s="14"/>
      <c r="E232" s="10"/>
      <c r="F232" s="14"/>
    </row>
    <row r="233" spans="1:6" ht="18.75" customHeight="1">
      <c r="A233" s="9"/>
      <c r="B233" s="32" t="s">
        <v>273</v>
      </c>
      <c r="C233" s="8">
        <f>SUM(C235:C236)</f>
        <v>13753792</v>
      </c>
      <c r="D233" s="8">
        <f>SUM(D235:D236)</f>
        <v>15530566</v>
      </c>
      <c r="E233" s="8">
        <f t="shared" si="9"/>
        <v>112.91843005914298</v>
      </c>
      <c r="F233" s="11">
        <f>D233/D7*100</f>
        <v>3.8525646439792776</v>
      </c>
    </row>
    <row r="234" spans="1:6" ht="18" customHeight="1">
      <c r="A234" s="9"/>
      <c r="B234" s="32" t="s">
        <v>228</v>
      </c>
      <c r="C234" s="8">
        <f>C235+C236</f>
        <v>13753792</v>
      </c>
      <c r="D234" s="8">
        <f>D235+D236</f>
        <v>15530566</v>
      </c>
      <c r="E234" s="8">
        <f t="shared" si="9"/>
        <v>112.91843005914298</v>
      </c>
      <c r="F234" s="11">
        <f>D234/D7*100</f>
        <v>3.8525646439792776</v>
      </c>
    </row>
    <row r="235" spans="1:6" ht="18" customHeight="1">
      <c r="A235" s="9" t="s">
        <v>94</v>
      </c>
      <c r="B235" s="29" t="s">
        <v>179</v>
      </c>
      <c r="C235" s="10">
        <v>13317792</v>
      </c>
      <c r="D235" s="10">
        <v>15094566</v>
      </c>
      <c r="E235" s="10">
        <f t="shared" si="9"/>
        <v>113.34135568418549</v>
      </c>
      <c r="F235" s="10">
        <f>D235/D7*100</f>
        <v>3.744409011739283</v>
      </c>
    </row>
    <row r="236" spans="1:6" ht="18" customHeight="1">
      <c r="A236" s="9" t="s">
        <v>95</v>
      </c>
      <c r="B236" s="29" t="s">
        <v>230</v>
      </c>
      <c r="C236" s="10">
        <v>436000</v>
      </c>
      <c r="D236" s="10">
        <v>436000</v>
      </c>
      <c r="E236" s="10">
        <f t="shared" si="9"/>
        <v>100</v>
      </c>
      <c r="F236" s="10">
        <f>D236/D7*100</f>
        <v>0.10815563223999468</v>
      </c>
    </row>
    <row r="237" spans="1:6" ht="18" customHeight="1">
      <c r="A237" s="9"/>
      <c r="B237" s="29"/>
      <c r="C237" s="10"/>
      <c r="D237" s="10"/>
      <c r="E237" s="10"/>
      <c r="F237" s="10"/>
    </row>
    <row r="238" spans="1:6" ht="18.75" customHeight="1">
      <c r="A238" s="15"/>
      <c r="B238" s="44" t="s">
        <v>274</v>
      </c>
      <c r="C238" s="11">
        <f>SUM(C239)</f>
        <v>6489884.11</v>
      </c>
      <c r="D238" s="11">
        <f>SUM(D239)</f>
        <v>6161897</v>
      </c>
      <c r="E238" s="11">
        <f aca="true" t="shared" si="10" ref="E238:E284">D238/C238*100</f>
        <v>94.94617924695113</v>
      </c>
      <c r="F238" s="11">
        <f>D238/D7*100</f>
        <v>1.5285409766805653</v>
      </c>
    </row>
    <row r="239" spans="1:6" ht="18" customHeight="1">
      <c r="A239" s="15"/>
      <c r="B239" s="44" t="s">
        <v>228</v>
      </c>
      <c r="C239" s="11">
        <f>SUM(C240:C284)</f>
        <v>6489884.11</v>
      </c>
      <c r="D239" s="11">
        <f>SUM(D240:D284)</f>
        <v>6161897</v>
      </c>
      <c r="E239" s="11">
        <f t="shared" si="10"/>
        <v>94.94617924695113</v>
      </c>
      <c r="F239" s="11">
        <f>D239/D7*100</f>
        <v>1.5285409766805653</v>
      </c>
    </row>
    <row r="240" spans="1:6" ht="18" customHeight="1">
      <c r="A240" s="16" t="s">
        <v>151</v>
      </c>
      <c r="B240" s="37" t="s">
        <v>200</v>
      </c>
      <c r="C240" s="14">
        <v>1300000</v>
      </c>
      <c r="D240" s="14">
        <v>1350000</v>
      </c>
      <c r="E240" s="10">
        <f t="shared" si="10"/>
        <v>103.84615384615385</v>
      </c>
      <c r="F240" s="10">
        <f>D240/D7*100</f>
        <v>0.33488555854126795</v>
      </c>
    </row>
    <row r="241" spans="1:6" ht="18" customHeight="1">
      <c r="A241" s="49" t="s">
        <v>395</v>
      </c>
      <c r="B241" s="45" t="s">
        <v>356</v>
      </c>
      <c r="C241" s="14">
        <v>360000</v>
      </c>
      <c r="D241" s="14">
        <v>360000</v>
      </c>
      <c r="E241" s="10">
        <v>0</v>
      </c>
      <c r="F241" s="10">
        <f>D241/D7*100</f>
        <v>0.08930281561100478</v>
      </c>
    </row>
    <row r="242" spans="1:6" ht="18" customHeight="1">
      <c r="A242" s="45" t="s">
        <v>417</v>
      </c>
      <c r="B242" s="45" t="s">
        <v>344</v>
      </c>
      <c r="C242" s="60">
        <v>100</v>
      </c>
      <c r="D242" s="60">
        <v>100</v>
      </c>
      <c r="E242" s="30">
        <f>D242/C242*100</f>
        <v>100</v>
      </c>
      <c r="F242" s="10">
        <f>D242/D7*100</f>
        <v>2.4806337669723552E-05</v>
      </c>
    </row>
    <row r="243" spans="1:6" ht="18" customHeight="1">
      <c r="A243" s="49" t="s">
        <v>456</v>
      </c>
      <c r="B243" s="45" t="s">
        <v>313</v>
      </c>
      <c r="C243" s="14">
        <v>174563.31</v>
      </c>
      <c r="D243" s="14">
        <v>0</v>
      </c>
      <c r="E243" s="10">
        <v>0</v>
      </c>
      <c r="F243" s="10">
        <f>D243/D7*100</f>
        <v>0</v>
      </c>
    </row>
    <row r="244" spans="1:6" ht="18" customHeight="1">
      <c r="A244" s="16" t="s">
        <v>293</v>
      </c>
      <c r="B244" s="45" t="s">
        <v>292</v>
      </c>
      <c r="C244" s="14">
        <v>5284</v>
      </c>
      <c r="D244" s="14">
        <v>0</v>
      </c>
      <c r="E244" s="10">
        <f t="shared" si="10"/>
        <v>0</v>
      </c>
      <c r="F244" s="10">
        <f>D244/D7*100</f>
        <v>0</v>
      </c>
    </row>
    <row r="245" spans="1:6" ht="18" customHeight="1">
      <c r="A245" s="45" t="s">
        <v>418</v>
      </c>
      <c r="B245" s="45" t="s">
        <v>159</v>
      </c>
      <c r="C245" s="60">
        <v>58560.99</v>
      </c>
      <c r="D245" s="60">
        <v>0</v>
      </c>
      <c r="E245" s="30">
        <f t="shared" si="10"/>
        <v>0</v>
      </c>
      <c r="F245" s="10">
        <f>D245/D7*100</f>
        <v>0</v>
      </c>
    </row>
    <row r="246" spans="1:6" ht="18" customHeight="1">
      <c r="A246" s="49" t="s">
        <v>331</v>
      </c>
      <c r="B246" s="45" t="s">
        <v>12</v>
      </c>
      <c r="C246" s="14">
        <v>43280</v>
      </c>
      <c r="D246" s="14">
        <v>43280</v>
      </c>
      <c r="E246" s="10">
        <f t="shared" si="10"/>
        <v>100</v>
      </c>
      <c r="F246" s="10">
        <f>D246/D7*100</f>
        <v>0.010736182943456352</v>
      </c>
    </row>
    <row r="247" spans="1:6" ht="18" customHeight="1">
      <c r="A247" s="45" t="s">
        <v>361</v>
      </c>
      <c r="B247" s="45" t="s">
        <v>344</v>
      </c>
      <c r="C247" s="60">
        <v>595</v>
      </c>
      <c r="D247" s="60">
        <v>0</v>
      </c>
      <c r="E247" s="30">
        <f t="shared" si="10"/>
        <v>0</v>
      </c>
      <c r="F247" s="10">
        <f>D247/D7*100</f>
        <v>0</v>
      </c>
    </row>
    <row r="248" spans="1:6" ht="18" customHeight="1">
      <c r="A248" s="16" t="s">
        <v>54</v>
      </c>
      <c r="B248" s="29" t="s">
        <v>253</v>
      </c>
      <c r="C248" s="14">
        <v>80248.1</v>
      </c>
      <c r="D248" s="14">
        <v>25764</v>
      </c>
      <c r="E248" s="10">
        <f t="shared" si="10"/>
        <v>32.105433025828646</v>
      </c>
      <c r="F248" s="10">
        <f>D248/D7*100</f>
        <v>0.006391104837227575</v>
      </c>
    </row>
    <row r="249" spans="1:9" ht="18" customHeight="1">
      <c r="A249" s="9" t="s">
        <v>137</v>
      </c>
      <c r="B249" s="29" t="s">
        <v>201</v>
      </c>
      <c r="C249" s="10">
        <v>3020</v>
      </c>
      <c r="D249" s="10">
        <v>3051</v>
      </c>
      <c r="E249" s="10">
        <f t="shared" si="10"/>
        <v>101.02649006622516</v>
      </c>
      <c r="F249" s="10">
        <f>D249/D7*100</f>
        <v>0.0007568413623032655</v>
      </c>
      <c r="H249" s="17"/>
      <c r="I249" s="17"/>
    </row>
    <row r="250" spans="1:9" ht="18" customHeight="1">
      <c r="A250" s="9" t="s">
        <v>138</v>
      </c>
      <c r="B250" s="29" t="s">
        <v>202</v>
      </c>
      <c r="C250" s="10">
        <v>386615</v>
      </c>
      <c r="D250" s="10">
        <v>333472</v>
      </c>
      <c r="E250" s="10">
        <f t="shared" si="10"/>
        <v>86.25428397760045</v>
      </c>
      <c r="F250" s="10">
        <f>D250/D7*100</f>
        <v>0.08272219035398051</v>
      </c>
      <c r="H250" s="17"/>
      <c r="I250" s="17"/>
    </row>
    <row r="251" spans="1:9" ht="18" customHeight="1">
      <c r="A251" s="9" t="s">
        <v>139</v>
      </c>
      <c r="B251" s="29" t="s">
        <v>203</v>
      </c>
      <c r="C251" s="10">
        <v>4757</v>
      </c>
      <c r="D251" s="10">
        <v>4890</v>
      </c>
      <c r="E251" s="10">
        <f t="shared" si="10"/>
        <v>102.79587975614884</v>
      </c>
      <c r="F251" s="10">
        <f>D251/D7*100</f>
        <v>0.0012130299120494815</v>
      </c>
      <c r="H251" s="17"/>
      <c r="I251" s="17"/>
    </row>
    <row r="252" spans="1:9" ht="18" customHeight="1">
      <c r="A252" s="9" t="s">
        <v>170</v>
      </c>
      <c r="B252" s="29" t="s">
        <v>204</v>
      </c>
      <c r="C252" s="10">
        <v>2000</v>
      </c>
      <c r="D252" s="10">
        <v>500</v>
      </c>
      <c r="E252" s="10">
        <f t="shared" si="10"/>
        <v>25</v>
      </c>
      <c r="F252" s="10">
        <f>D252/D7*100</f>
        <v>0.00012403168834861775</v>
      </c>
      <c r="H252" s="17"/>
      <c r="I252" s="17"/>
    </row>
    <row r="253" spans="1:6" ht="18" customHeight="1">
      <c r="A253" s="9" t="s">
        <v>140</v>
      </c>
      <c r="B253" s="29" t="s">
        <v>205</v>
      </c>
      <c r="C253" s="10">
        <v>9990</v>
      </c>
      <c r="D253" s="10">
        <v>10000</v>
      </c>
      <c r="E253" s="10">
        <f t="shared" si="10"/>
        <v>100.10010010010011</v>
      </c>
      <c r="F253" s="10">
        <f>D253/D7*100</f>
        <v>0.002480633766972355</v>
      </c>
    </row>
    <row r="254" spans="1:6" ht="18" customHeight="1">
      <c r="A254" s="9" t="s">
        <v>141</v>
      </c>
      <c r="B254" s="29" t="s">
        <v>206</v>
      </c>
      <c r="C254" s="10">
        <v>3380</v>
      </c>
      <c r="D254" s="10">
        <v>3350</v>
      </c>
      <c r="E254" s="10">
        <f t="shared" si="10"/>
        <v>99.11242603550295</v>
      </c>
      <c r="F254" s="10">
        <f>D254/D7*100</f>
        <v>0.000831012311935739</v>
      </c>
    </row>
    <row r="255" spans="1:6" ht="18" customHeight="1">
      <c r="A255" s="9" t="s">
        <v>142</v>
      </c>
      <c r="B255" s="29" t="s">
        <v>207</v>
      </c>
      <c r="C255" s="10">
        <v>263370</v>
      </c>
      <c r="D255" s="10">
        <v>204100</v>
      </c>
      <c r="E255" s="10">
        <f t="shared" si="10"/>
        <v>77.49553859589172</v>
      </c>
      <c r="F255" s="10">
        <f>D255/D7*100</f>
        <v>0.05062973518390576</v>
      </c>
    </row>
    <row r="256" spans="1:6" ht="18" customHeight="1">
      <c r="A256" s="9" t="s">
        <v>143</v>
      </c>
      <c r="B256" s="29" t="s">
        <v>208</v>
      </c>
      <c r="C256" s="10">
        <v>2000</v>
      </c>
      <c r="D256" s="10">
        <v>4000</v>
      </c>
      <c r="E256" s="10">
        <f t="shared" si="10"/>
        <v>200</v>
      </c>
      <c r="F256" s="10">
        <f>D256/D7*100</f>
        <v>0.000992253506788942</v>
      </c>
    </row>
    <row r="257" spans="1:6" ht="18" customHeight="1">
      <c r="A257" s="9" t="s">
        <v>160</v>
      </c>
      <c r="B257" s="29" t="s">
        <v>209</v>
      </c>
      <c r="C257" s="10">
        <v>1200</v>
      </c>
      <c r="D257" s="10">
        <v>0</v>
      </c>
      <c r="E257" s="10">
        <f t="shared" si="10"/>
        <v>0</v>
      </c>
      <c r="F257" s="10">
        <f>D257/D7*100</f>
        <v>0</v>
      </c>
    </row>
    <row r="258" spans="1:6" ht="18" customHeight="1">
      <c r="A258" s="9" t="s">
        <v>144</v>
      </c>
      <c r="B258" s="29" t="s">
        <v>210</v>
      </c>
      <c r="C258" s="10">
        <v>1500</v>
      </c>
      <c r="D258" s="10">
        <v>1500</v>
      </c>
      <c r="E258" s="10">
        <f t="shared" si="10"/>
        <v>100</v>
      </c>
      <c r="F258" s="10">
        <f>D258/D7*100</f>
        <v>0.0003720950650458532</v>
      </c>
    </row>
    <row r="259" spans="1:6" ht="18" customHeight="1">
      <c r="A259" s="29" t="s">
        <v>419</v>
      </c>
      <c r="B259" s="29" t="s">
        <v>420</v>
      </c>
      <c r="C259" s="30">
        <v>6200</v>
      </c>
      <c r="D259" s="30">
        <v>0</v>
      </c>
      <c r="E259" s="30">
        <f t="shared" si="10"/>
        <v>0</v>
      </c>
      <c r="F259" s="10">
        <f>D259/D7*100</f>
        <v>0</v>
      </c>
    </row>
    <row r="260" spans="1:6" ht="18" customHeight="1">
      <c r="A260" s="9" t="s">
        <v>145</v>
      </c>
      <c r="B260" s="29" t="s">
        <v>211</v>
      </c>
      <c r="C260" s="10">
        <v>289200</v>
      </c>
      <c r="D260" s="10">
        <v>250000</v>
      </c>
      <c r="E260" s="10">
        <f t="shared" si="10"/>
        <v>86.44536652835409</v>
      </c>
      <c r="F260" s="10">
        <f>D260/D7*100</f>
        <v>0.06201584417430887</v>
      </c>
    </row>
    <row r="261" spans="1:6" ht="18" customHeight="1">
      <c r="A261" s="9" t="s">
        <v>161</v>
      </c>
      <c r="B261" s="29" t="s">
        <v>212</v>
      </c>
      <c r="C261" s="10">
        <v>6700</v>
      </c>
      <c r="D261" s="10">
        <v>8000</v>
      </c>
      <c r="E261" s="10">
        <f t="shared" si="10"/>
        <v>119.40298507462686</v>
      </c>
      <c r="F261" s="10">
        <f>D261/D7*100</f>
        <v>0.001984507013577884</v>
      </c>
    </row>
    <row r="262" spans="1:6" ht="18" customHeight="1">
      <c r="A262" s="9" t="s">
        <v>146</v>
      </c>
      <c r="B262" s="29" t="s">
        <v>226</v>
      </c>
      <c r="C262" s="10">
        <v>31410</v>
      </c>
      <c r="D262" s="10">
        <v>1000</v>
      </c>
      <c r="E262" s="10">
        <f t="shared" si="10"/>
        <v>3.183699458771092</v>
      </c>
      <c r="F262" s="10">
        <f>D262/D7*100</f>
        <v>0.0002480633766972355</v>
      </c>
    </row>
    <row r="263" spans="1:6" ht="18" customHeight="1">
      <c r="A263" s="9" t="s">
        <v>244</v>
      </c>
      <c r="B263" s="29" t="s">
        <v>382</v>
      </c>
      <c r="C263" s="10">
        <v>79500</v>
      </c>
      <c r="D263" s="10">
        <v>77000</v>
      </c>
      <c r="E263" s="10">
        <f t="shared" si="10"/>
        <v>96.85534591194968</v>
      </c>
      <c r="F263" s="10">
        <f>D263/D7*100</f>
        <v>0.019100880005687132</v>
      </c>
    </row>
    <row r="264" spans="1:6" ht="18" customHeight="1">
      <c r="A264" s="9" t="s">
        <v>246</v>
      </c>
      <c r="B264" s="29" t="s">
        <v>446</v>
      </c>
      <c r="C264" s="10">
        <v>45300</v>
      </c>
      <c r="D264" s="10">
        <v>45500</v>
      </c>
      <c r="E264" s="10">
        <f t="shared" si="10"/>
        <v>100.44150110375276</v>
      </c>
      <c r="F264" s="10">
        <f>D264/D7*100</f>
        <v>0.011286883639724214</v>
      </c>
    </row>
    <row r="265" spans="1:6" ht="18" customHeight="1">
      <c r="A265" s="9" t="s">
        <v>377</v>
      </c>
      <c r="B265" s="29" t="s">
        <v>254</v>
      </c>
      <c r="C265" s="10">
        <v>3200</v>
      </c>
      <c r="D265" s="10">
        <v>4200</v>
      </c>
      <c r="E265" s="10">
        <f t="shared" si="10"/>
        <v>131.25</v>
      </c>
      <c r="F265" s="10">
        <f>D265/D7*100</f>
        <v>0.001041866182128389</v>
      </c>
    </row>
    <row r="266" spans="1:6" ht="18" customHeight="1">
      <c r="A266" s="9" t="s">
        <v>162</v>
      </c>
      <c r="B266" s="37" t="s">
        <v>213</v>
      </c>
      <c r="C266" s="10">
        <v>7000</v>
      </c>
      <c r="D266" s="10">
        <v>6000</v>
      </c>
      <c r="E266" s="10">
        <f t="shared" si="10"/>
        <v>85.71428571428571</v>
      </c>
      <c r="F266" s="10">
        <f>D266/D7*100</f>
        <v>0.0014883802601834129</v>
      </c>
    </row>
    <row r="267" spans="1:6" ht="18" customHeight="1">
      <c r="A267" s="9" t="s">
        <v>124</v>
      </c>
      <c r="B267" s="29" t="s">
        <v>214</v>
      </c>
      <c r="C267" s="10">
        <v>5800</v>
      </c>
      <c r="D267" s="10">
        <v>6500</v>
      </c>
      <c r="E267" s="10">
        <f t="shared" si="10"/>
        <v>112.06896551724137</v>
      </c>
      <c r="F267" s="10">
        <f>D267/D7*100</f>
        <v>0.0016124119485320307</v>
      </c>
    </row>
    <row r="268" spans="1:6" ht="18" customHeight="1">
      <c r="A268" s="9" t="s">
        <v>233</v>
      </c>
      <c r="B268" s="29" t="s">
        <v>319</v>
      </c>
      <c r="C268" s="10">
        <v>33245.54</v>
      </c>
      <c r="D268" s="10">
        <v>25000</v>
      </c>
      <c r="E268" s="10">
        <f t="shared" si="10"/>
        <v>75.1980566415826</v>
      </c>
      <c r="F268" s="10">
        <f>D268/D7*100</f>
        <v>0.006201584417430887</v>
      </c>
    </row>
    <row r="269" spans="1:6" ht="18" customHeight="1">
      <c r="A269" s="9" t="s">
        <v>301</v>
      </c>
      <c r="B269" s="29" t="s">
        <v>318</v>
      </c>
      <c r="C269" s="10">
        <v>1307.16</v>
      </c>
      <c r="D269" s="10">
        <v>0</v>
      </c>
      <c r="E269" s="10">
        <f t="shared" si="10"/>
        <v>0</v>
      </c>
      <c r="F269" s="10">
        <f>D269/D7*100</f>
        <v>0</v>
      </c>
    </row>
    <row r="270" spans="1:6" ht="18" customHeight="1">
      <c r="A270" s="9" t="s">
        <v>73</v>
      </c>
      <c r="B270" s="29" t="s">
        <v>190</v>
      </c>
      <c r="C270" s="10">
        <v>2811840</v>
      </c>
      <c r="D270" s="10">
        <v>2985840</v>
      </c>
      <c r="E270" s="10">
        <f t="shared" si="10"/>
        <v>106.1881188118812</v>
      </c>
      <c r="F270" s="10">
        <f>D270/D7*100</f>
        <v>0.7406775526776735</v>
      </c>
    </row>
    <row r="271" spans="1:6" ht="18" customHeight="1">
      <c r="A271" s="9" t="s">
        <v>90</v>
      </c>
      <c r="B271" s="29" t="s">
        <v>215</v>
      </c>
      <c r="C271" s="10">
        <v>76000</v>
      </c>
      <c r="D271" s="10">
        <v>41700</v>
      </c>
      <c r="E271" s="10">
        <f t="shared" si="10"/>
        <v>54.868421052631575</v>
      </c>
      <c r="F271" s="10">
        <f>D271/D7*100</f>
        <v>0.01034424280827472</v>
      </c>
    </row>
    <row r="272" spans="1:6" ht="18" customHeight="1">
      <c r="A272" s="9" t="s">
        <v>297</v>
      </c>
      <c r="B272" s="29" t="s">
        <v>320</v>
      </c>
      <c r="C272" s="10">
        <v>650</v>
      </c>
      <c r="D272" s="10">
        <v>650</v>
      </c>
      <c r="E272" s="10">
        <f t="shared" si="10"/>
        <v>100</v>
      </c>
      <c r="F272" s="10">
        <f>D272/D7*100</f>
        <v>0.00016124119485320305</v>
      </c>
    </row>
    <row r="273" spans="1:6" ht="18" customHeight="1">
      <c r="A273" s="9" t="s">
        <v>298</v>
      </c>
      <c r="B273" s="29" t="s">
        <v>321</v>
      </c>
      <c r="C273" s="10">
        <v>3152</v>
      </c>
      <c r="D273" s="10">
        <v>3000</v>
      </c>
      <c r="E273" s="10">
        <f t="shared" si="10"/>
        <v>95.17766497461929</v>
      </c>
      <c r="F273" s="10">
        <f>D273/D7*100</f>
        <v>0.0007441901300917064</v>
      </c>
    </row>
    <row r="274" spans="1:6" ht="18" customHeight="1">
      <c r="A274" s="9" t="s">
        <v>296</v>
      </c>
      <c r="B274" s="29" t="s">
        <v>322</v>
      </c>
      <c r="C274" s="10">
        <v>4000</v>
      </c>
      <c r="D274" s="10">
        <v>0</v>
      </c>
      <c r="E274" s="10">
        <f t="shared" si="10"/>
        <v>0</v>
      </c>
      <c r="F274" s="10">
        <f>D274/D7*100</f>
        <v>0</v>
      </c>
    </row>
    <row r="275" spans="1:6" ht="18" customHeight="1">
      <c r="A275" s="9" t="s">
        <v>236</v>
      </c>
      <c r="B275" s="29" t="s">
        <v>159</v>
      </c>
      <c r="C275" s="10">
        <v>5100</v>
      </c>
      <c r="D275" s="10">
        <v>0</v>
      </c>
      <c r="E275" s="10">
        <f t="shared" si="10"/>
        <v>0</v>
      </c>
      <c r="F275" s="10">
        <f>D275/D7*100</f>
        <v>0</v>
      </c>
    </row>
    <row r="276" spans="1:6" ht="18" customHeight="1">
      <c r="A276" s="29" t="s">
        <v>329</v>
      </c>
      <c r="B276" s="29" t="s">
        <v>299</v>
      </c>
      <c r="C276" s="30">
        <v>1.01</v>
      </c>
      <c r="D276" s="30">
        <v>0</v>
      </c>
      <c r="E276" s="30">
        <f t="shared" si="10"/>
        <v>0</v>
      </c>
      <c r="F276" s="10">
        <f>D276/D7*100</f>
        <v>0</v>
      </c>
    </row>
    <row r="277" spans="1:6" ht="18" customHeight="1">
      <c r="A277" s="29" t="s">
        <v>330</v>
      </c>
      <c r="B277" s="29" t="s">
        <v>299</v>
      </c>
      <c r="C277" s="30">
        <v>315</v>
      </c>
      <c r="D277" s="30">
        <v>0</v>
      </c>
      <c r="E277" s="30">
        <f t="shared" si="10"/>
        <v>0</v>
      </c>
      <c r="F277" s="10">
        <f>D277/D7*100</f>
        <v>0</v>
      </c>
    </row>
    <row r="278" spans="1:6" ht="18" customHeight="1">
      <c r="A278" s="9" t="s">
        <v>180</v>
      </c>
      <c r="B278" s="37" t="s">
        <v>216</v>
      </c>
      <c r="C278" s="10">
        <v>200</v>
      </c>
      <c r="D278" s="10">
        <v>200</v>
      </c>
      <c r="E278" s="10">
        <f t="shared" si="10"/>
        <v>100</v>
      </c>
      <c r="F278" s="10">
        <f>D278/D7*100</f>
        <v>4.9612675339447104E-05</v>
      </c>
    </row>
    <row r="279" spans="1:6" ht="18" customHeight="1">
      <c r="A279" s="9" t="s">
        <v>181</v>
      </c>
      <c r="B279" s="37" t="s">
        <v>217</v>
      </c>
      <c r="C279" s="10">
        <v>3500</v>
      </c>
      <c r="D279" s="10">
        <v>4000</v>
      </c>
      <c r="E279" s="10">
        <f t="shared" si="10"/>
        <v>114.28571428571428</v>
      </c>
      <c r="F279" s="10">
        <f>D279/D7*100</f>
        <v>0.000992253506788942</v>
      </c>
    </row>
    <row r="280" spans="1:6" ht="18" customHeight="1">
      <c r="A280" s="9" t="s">
        <v>147</v>
      </c>
      <c r="B280" s="29" t="s">
        <v>218</v>
      </c>
      <c r="C280" s="10">
        <v>55500</v>
      </c>
      <c r="D280" s="10">
        <v>55000</v>
      </c>
      <c r="E280" s="10">
        <f t="shared" si="10"/>
        <v>99.09909909909909</v>
      </c>
      <c r="F280" s="10">
        <f>D280/D7*100</f>
        <v>0.013643485718347953</v>
      </c>
    </row>
    <row r="281" spans="1:6" ht="18" customHeight="1">
      <c r="A281" s="9" t="s">
        <v>163</v>
      </c>
      <c r="B281" s="29" t="s">
        <v>219</v>
      </c>
      <c r="C281" s="10">
        <v>7300</v>
      </c>
      <c r="D281" s="10">
        <v>6300</v>
      </c>
      <c r="E281" s="10">
        <f t="shared" si="10"/>
        <v>86.3013698630137</v>
      </c>
      <c r="F281" s="10">
        <f>D281/D7*100</f>
        <v>0.0015627992731925837</v>
      </c>
    </row>
    <row r="282" spans="1:6" ht="18" customHeight="1">
      <c r="A282" s="9" t="s">
        <v>148</v>
      </c>
      <c r="B282" s="29" t="s">
        <v>220</v>
      </c>
      <c r="C282" s="10">
        <v>30000</v>
      </c>
      <c r="D282" s="10">
        <v>30000</v>
      </c>
      <c r="E282" s="10">
        <f t="shared" si="10"/>
        <v>100</v>
      </c>
      <c r="F282" s="10">
        <f>D282/D7*100</f>
        <v>0.0074419013009170655</v>
      </c>
    </row>
    <row r="283" spans="1:6" ht="18" customHeight="1">
      <c r="A283" s="9" t="s">
        <v>149</v>
      </c>
      <c r="B283" s="29" t="s">
        <v>221</v>
      </c>
      <c r="C283" s="10">
        <v>153000</v>
      </c>
      <c r="D283" s="10">
        <v>153000</v>
      </c>
      <c r="E283" s="10">
        <f t="shared" si="10"/>
        <v>100</v>
      </c>
      <c r="F283" s="10">
        <f>D283/D7*100</f>
        <v>0.037953696634677035</v>
      </c>
    </row>
    <row r="284" spans="1:6" ht="18" customHeight="1">
      <c r="A284" s="9" t="s">
        <v>353</v>
      </c>
      <c r="B284" s="29" t="s">
        <v>375</v>
      </c>
      <c r="C284" s="10">
        <v>130000</v>
      </c>
      <c r="D284" s="10">
        <v>115000</v>
      </c>
      <c r="E284" s="10">
        <f t="shared" si="10"/>
        <v>88.46153846153845</v>
      </c>
      <c r="F284" s="10">
        <f>D284/D7*100</f>
        <v>0.02852728832018208</v>
      </c>
    </row>
    <row r="285" spans="1:6" ht="21" customHeight="1">
      <c r="A285" s="9"/>
      <c r="B285" s="29"/>
      <c r="C285" s="10"/>
      <c r="D285" s="10"/>
      <c r="E285" s="10"/>
      <c r="F285" s="10"/>
    </row>
    <row r="286" spans="1:6" ht="20.25" customHeight="1">
      <c r="A286" s="9"/>
      <c r="B286" s="38" t="s">
        <v>275</v>
      </c>
      <c r="C286" s="8">
        <f>SUM(C288:C290)</f>
        <v>991003</v>
      </c>
      <c r="D286" s="8">
        <f>SUM(D288:D290)</f>
        <v>889720</v>
      </c>
      <c r="E286" s="11">
        <f>D286/C286*100</f>
        <v>89.77974839632171</v>
      </c>
      <c r="F286" s="8">
        <f>D286/D7*100</f>
        <v>0.22070694751506437</v>
      </c>
    </row>
    <row r="287" spans="1:6" ht="18" customHeight="1">
      <c r="A287" s="9"/>
      <c r="B287" s="38" t="s">
        <v>228</v>
      </c>
      <c r="C287" s="8">
        <f>SUM(C288:C290)</f>
        <v>991003</v>
      </c>
      <c r="D287" s="8">
        <f>SUM(D288:D290)</f>
        <v>889720</v>
      </c>
      <c r="E287" s="11">
        <f>D287/C287*100</f>
        <v>89.77974839632171</v>
      </c>
      <c r="F287" s="8">
        <f>D287/D7*100</f>
        <v>0.22070694751506437</v>
      </c>
    </row>
    <row r="288" spans="1:6" ht="18" customHeight="1">
      <c r="A288" s="9" t="s">
        <v>117</v>
      </c>
      <c r="B288" s="12" t="s">
        <v>92</v>
      </c>
      <c r="C288" s="10">
        <v>990000</v>
      </c>
      <c r="D288" s="10">
        <v>888667</v>
      </c>
      <c r="E288" s="10">
        <f>D288/C288*100</f>
        <v>89.76434343434343</v>
      </c>
      <c r="F288" s="10">
        <f>D288/D7*100</f>
        <v>0.22044573677940218</v>
      </c>
    </row>
    <row r="289" spans="1:6" ht="18" customHeight="1">
      <c r="A289" s="9" t="s">
        <v>182</v>
      </c>
      <c r="B289" s="12" t="s">
        <v>37</v>
      </c>
      <c r="C289" s="10">
        <v>3</v>
      </c>
      <c r="D289" s="10">
        <v>0</v>
      </c>
      <c r="E289" s="10">
        <f>D289/C289*100</f>
        <v>0</v>
      </c>
      <c r="F289" s="10">
        <f>D289/D7*100</f>
        <v>0</v>
      </c>
    </row>
    <row r="290" spans="1:6" ht="18" customHeight="1">
      <c r="A290" s="9" t="s">
        <v>118</v>
      </c>
      <c r="B290" s="12" t="s">
        <v>37</v>
      </c>
      <c r="C290" s="10">
        <v>1000</v>
      </c>
      <c r="D290" s="10">
        <v>1053</v>
      </c>
      <c r="E290" s="10">
        <f>D290/C290*100</f>
        <v>105.3</v>
      </c>
      <c r="F290" s="10">
        <f>D290/D7*100</f>
        <v>0.000261210735662189</v>
      </c>
    </row>
    <row r="291" spans="1:6" ht="18" customHeight="1">
      <c r="A291" s="9"/>
      <c r="B291" s="29"/>
      <c r="C291" s="10"/>
      <c r="D291" s="10"/>
      <c r="E291" s="10"/>
      <c r="F291" s="10"/>
    </row>
    <row r="292" spans="1:6" ht="18.75" customHeight="1">
      <c r="A292" s="9"/>
      <c r="B292" s="32" t="s">
        <v>276</v>
      </c>
      <c r="C292" s="8">
        <f>C293+C295</f>
        <v>62235277</v>
      </c>
      <c r="D292" s="8">
        <f>D293+D295</f>
        <v>65157178</v>
      </c>
      <c r="E292" s="8">
        <f aca="true" t="shared" si="11" ref="E292:E297">D292/C292*100</f>
        <v>104.69492728376544</v>
      </c>
      <c r="F292" s="8">
        <f>D292/D7*100</f>
        <v>16.163109590742824</v>
      </c>
    </row>
    <row r="293" spans="1:6" ht="18" customHeight="1">
      <c r="A293" s="9"/>
      <c r="B293" s="31" t="s">
        <v>258</v>
      </c>
      <c r="C293" s="8">
        <f>SUM(C294)</f>
        <v>0</v>
      </c>
      <c r="D293" s="8">
        <f>SUM(D294)</f>
        <v>0</v>
      </c>
      <c r="E293" s="11">
        <v>0</v>
      </c>
      <c r="F293" s="11">
        <f>D293/D7*100</f>
        <v>0</v>
      </c>
    </row>
    <row r="294" spans="1:6" ht="18" customHeight="1">
      <c r="A294" s="9"/>
      <c r="B294" s="47"/>
      <c r="C294" s="48"/>
      <c r="D294" s="48"/>
      <c r="E294" s="48"/>
      <c r="F294" s="48"/>
    </row>
    <row r="295" spans="1:6" ht="18" customHeight="1">
      <c r="A295" s="9"/>
      <c r="B295" s="32" t="s">
        <v>228</v>
      </c>
      <c r="C295" s="8">
        <f>SUM(C296:C297)</f>
        <v>62235277</v>
      </c>
      <c r="D295" s="8">
        <f>SUM(D296:D297)</f>
        <v>65157178</v>
      </c>
      <c r="E295" s="8">
        <f t="shared" si="11"/>
        <v>104.69492728376544</v>
      </c>
      <c r="F295" s="8">
        <f>D295/D7*100</f>
        <v>16.163109590742824</v>
      </c>
    </row>
    <row r="296" spans="1:6" ht="18" customHeight="1">
      <c r="A296" s="9" t="s">
        <v>63</v>
      </c>
      <c r="B296" s="29" t="s">
        <v>15</v>
      </c>
      <c r="C296" s="10">
        <v>57782648</v>
      </c>
      <c r="D296" s="10">
        <v>60567232</v>
      </c>
      <c r="E296" s="10">
        <f t="shared" si="11"/>
        <v>104.81906609749004</v>
      </c>
      <c r="F296" s="10">
        <f>D296/D7*100</f>
        <v>15.024512087124856</v>
      </c>
    </row>
    <row r="297" spans="1:6" ht="18" customHeight="1">
      <c r="A297" s="9" t="s">
        <v>93</v>
      </c>
      <c r="B297" s="29" t="s">
        <v>38</v>
      </c>
      <c r="C297" s="10">
        <v>4452629</v>
      </c>
      <c r="D297" s="10">
        <v>4589946</v>
      </c>
      <c r="E297" s="10">
        <f t="shared" si="11"/>
        <v>103.08395332285714</v>
      </c>
      <c r="F297" s="10">
        <f>D297/D7*100</f>
        <v>1.1385975036179692</v>
      </c>
    </row>
    <row r="298" spans="1:6" ht="18" customHeight="1">
      <c r="A298" s="9"/>
      <c r="B298" s="29"/>
      <c r="C298" s="10"/>
      <c r="D298" s="10"/>
      <c r="E298" s="10"/>
      <c r="F298" s="10"/>
    </row>
    <row r="299" spans="1:6" ht="18.75" customHeight="1">
      <c r="A299" s="9"/>
      <c r="B299" s="31" t="s">
        <v>277</v>
      </c>
      <c r="C299" s="8">
        <f>C300+C301</f>
        <v>10893621.58</v>
      </c>
      <c r="D299" s="8">
        <f>D300+D301</f>
        <v>10335099</v>
      </c>
      <c r="E299" s="8">
        <f aca="true" t="shared" si="12" ref="E299:E307">D299/C299*100</f>
        <v>94.87293939946095</v>
      </c>
      <c r="F299" s="11">
        <f>D299/D7*100</f>
        <v>2.563759556440222</v>
      </c>
    </row>
    <row r="300" spans="1:6" ht="18" customHeight="1">
      <c r="A300" s="9"/>
      <c r="B300" s="31" t="s">
        <v>258</v>
      </c>
      <c r="C300" s="8">
        <f>C304+C320+C328</f>
        <v>206317</v>
      </c>
      <c r="D300" s="8">
        <f>D304+D320+D328</f>
        <v>14000</v>
      </c>
      <c r="E300" s="8">
        <f t="shared" si="12"/>
        <v>6.785674471807946</v>
      </c>
      <c r="F300" s="11">
        <f>D300/D7*100</f>
        <v>0.003472887273761297</v>
      </c>
    </row>
    <row r="301" spans="1:6" ht="18" customHeight="1">
      <c r="A301" s="9"/>
      <c r="B301" s="31" t="s">
        <v>228</v>
      </c>
      <c r="C301" s="8">
        <f>C307+C322+C330</f>
        <v>10687304.58</v>
      </c>
      <c r="D301" s="8">
        <f>D307+D322+D330</f>
        <v>10321099</v>
      </c>
      <c r="E301" s="8">
        <f t="shared" si="12"/>
        <v>96.57345238681314</v>
      </c>
      <c r="F301" s="11">
        <f>D301/D7*100</f>
        <v>2.5602866691664605</v>
      </c>
    </row>
    <row r="302" spans="1:6" ht="18" customHeight="1">
      <c r="A302" s="9"/>
      <c r="B302" s="31"/>
      <c r="C302" s="8"/>
      <c r="D302" s="8"/>
      <c r="E302" s="8"/>
      <c r="F302" s="11"/>
    </row>
    <row r="303" spans="1:6" ht="15.75" customHeight="1">
      <c r="A303" s="9"/>
      <c r="B303" s="31" t="s">
        <v>289</v>
      </c>
      <c r="C303" s="8">
        <f>C304+C307</f>
        <v>8246081</v>
      </c>
      <c r="D303" s="8">
        <f>D304+D307</f>
        <v>7988918</v>
      </c>
      <c r="E303" s="8">
        <f t="shared" si="12"/>
        <v>96.88139129363391</v>
      </c>
      <c r="F303" s="8">
        <f>D303/D7*100</f>
        <v>1.9817579752373253</v>
      </c>
    </row>
    <row r="304" spans="1:6" ht="17.25" customHeight="1">
      <c r="A304" s="9"/>
      <c r="B304" s="31" t="s">
        <v>259</v>
      </c>
      <c r="C304" s="8">
        <f>SUM(C305:C306)</f>
        <v>133682</v>
      </c>
      <c r="D304" s="8">
        <f>SUM(D305:D306)</f>
        <v>14000</v>
      </c>
      <c r="E304" s="8">
        <f t="shared" si="12"/>
        <v>10.472614114091652</v>
      </c>
      <c r="F304" s="8">
        <f>D304/D7*100</f>
        <v>0.003472887273761297</v>
      </c>
    </row>
    <row r="305" spans="1:6" ht="18" customHeight="1">
      <c r="A305" s="47" t="s">
        <v>447</v>
      </c>
      <c r="B305" s="51" t="s">
        <v>346</v>
      </c>
      <c r="C305" s="50">
        <v>120682</v>
      </c>
      <c r="D305" s="50">
        <v>0</v>
      </c>
      <c r="E305" s="48">
        <f t="shared" si="12"/>
        <v>0</v>
      </c>
      <c r="F305" s="48">
        <f>D305/D7*100</f>
        <v>0</v>
      </c>
    </row>
    <row r="306" spans="1:6" ht="18" customHeight="1">
      <c r="A306" s="9" t="s">
        <v>164</v>
      </c>
      <c r="B306" s="29" t="s">
        <v>26</v>
      </c>
      <c r="C306" s="10">
        <v>13000</v>
      </c>
      <c r="D306" s="10">
        <v>14000</v>
      </c>
      <c r="E306" s="48">
        <f t="shared" si="12"/>
        <v>107.6923076923077</v>
      </c>
      <c r="F306" s="10">
        <f>D306/D7*100</f>
        <v>0.003472887273761297</v>
      </c>
    </row>
    <row r="307" spans="1:6" ht="17.25" customHeight="1">
      <c r="A307" s="9"/>
      <c r="B307" s="44" t="s">
        <v>256</v>
      </c>
      <c r="C307" s="11">
        <f>SUM(C308:C317)</f>
        <v>8112399</v>
      </c>
      <c r="D307" s="11">
        <f>SUM(D308:D317)</f>
        <v>7974918</v>
      </c>
      <c r="E307" s="11">
        <f t="shared" si="12"/>
        <v>98.30529785332305</v>
      </c>
      <c r="F307" s="11">
        <f>D307/D7*100</f>
        <v>1.978285087963564</v>
      </c>
    </row>
    <row r="308" spans="1:6" ht="18" customHeight="1">
      <c r="A308" s="9" t="s">
        <v>77</v>
      </c>
      <c r="B308" s="29" t="s">
        <v>24</v>
      </c>
      <c r="C308" s="10">
        <v>116271</v>
      </c>
      <c r="D308" s="10">
        <v>35000</v>
      </c>
      <c r="E308" s="10">
        <f aca="true" t="shared" si="13" ref="E308:E317">D308/C308*100</f>
        <v>30.1020890849825</v>
      </c>
      <c r="F308" s="10">
        <f>D308/D7*100</f>
        <v>0.008682218184403241</v>
      </c>
    </row>
    <row r="309" spans="1:6" ht="18" customHeight="1">
      <c r="A309" s="9" t="s">
        <v>78</v>
      </c>
      <c r="B309" s="29" t="s">
        <v>22</v>
      </c>
      <c r="C309" s="10">
        <v>25000</v>
      </c>
      <c r="D309" s="10">
        <v>50000</v>
      </c>
      <c r="E309" s="10">
        <f t="shared" si="13"/>
        <v>200</v>
      </c>
      <c r="F309" s="10">
        <f>D309/D7*100</f>
        <v>0.012403168834861774</v>
      </c>
    </row>
    <row r="310" spans="1:6" ht="18" customHeight="1">
      <c r="A310" s="9" t="s">
        <v>79</v>
      </c>
      <c r="B310" s="29" t="s">
        <v>23</v>
      </c>
      <c r="C310" s="10">
        <v>404700</v>
      </c>
      <c r="D310" s="10">
        <v>407720</v>
      </c>
      <c r="E310" s="10">
        <f t="shared" si="13"/>
        <v>100.74623177662465</v>
      </c>
      <c r="F310" s="10">
        <f>D310/D7*100</f>
        <v>0.10114039994699685</v>
      </c>
    </row>
    <row r="311" spans="1:6" ht="18" customHeight="1">
      <c r="A311" s="9" t="s">
        <v>80</v>
      </c>
      <c r="B311" s="29" t="s">
        <v>25</v>
      </c>
      <c r="C311" s="10">
        <v>177546</v>
      </c>
      <c r="D311" s="10">
        <v>177898</v>
      </c>
      <c r="E311" s="10">
        <f t="shared" si="13"/>
        <v>100.19825847949264</v>
      </c>
      <c r="F311" s="10">
        <f>D311/D7*100</f>
        <v>0.044129978587684804</v>
      </c>
    </row>
    <row r="312" spans="1:6" ht="18" customHeight="1">
      <c r="A312" s="9" t="s">
        <v>81</v>
      </c>
      <c r="B312" s="29" t="s">
        <v>340</v>
      </c>
      <c r="C312" s="10">
        <v>16925</v>
      </c>
      <c r="D312" s="10">
        <v>19000</v>
      </c>
      <c r="E312" s="10">
        <f t="shared" si="13"/>
        <v>112.2599704579025</v>
      </c>
      <c r="F312" s="10">
        <f>D312/D7*100</f>
        <v>0.004713204157247475</v>
      </c>
    </row>
    <row r="313" spans="1:6" ht="18" customHeight="1">
      <c r="A313" s="9" t="s">
        <v>452</v>
      </c>
      <c r="B313" s="29" t="s">
        <v>453</v>
      </c>
      <c r="C313" s="10">
        <v>0</v>
      </c>
      <c r="D313" s="10">
        <v>4000</v>
      </c>
      <c r="E313" s="10">
        <v>0</v>
      </c>
      <c r="F313" s="10">
        <f>D313/D7*100</f>
        <v>0.000992253506788942</v>
      </c>
    </row>
    <row r="314" spans="1:6" ht="18" customHeight="1">
      <c r="A314" s="9" t="s">
        <v>82</v>
      </c>
      <c r="B314" s="29" t="s">
        <v>26</v>
      </c>
      <c r="C314" s="10">
        <v>7138807</v>
      </c>
      <c r="D314" s="10">
        <v>7061400</v>
      </c>
      <c r="E314" s="10">
        <f t="shared" si="13"/>
        <v>98.9156871729408</v>
      </c>
      <c r="F314" s="10">
        <f>D314/D7*100</f>
        <v>1.7516747282098586</v>
      </c>
    </row>
    <row r="315" spans="1:6" ht="18" customHeight="1">
      <c r="A315" s="9" t="s">
        <v>83</v>
      </c>
      <c r="B315" s="29" t="s">
        <v>27</v>
      </c>
      <c r="C315" s="10">
        <v>38750</v>
      </c>
      <c r="D315" s="10">
        <v>40500</v>
      </c>
      <c r="E315" s="10">
        <f t="shared" si="13"/>
        <v>104.51612903225806</v>
      </c>
      <c r="F315" s="10">
        <f>D315/D7*100</f>
        <v>0.010046566756238037</v>
      </c>
    </row>
    <row r="316" spans="1:6" ht="18" customHeight="1">
      <c r="A316" s="9" t="s">
        <v>357</v>
      </c>
      <c r="B316" s="29" t="s">
        <v>396</v>
      </c>
      <c r="C316" s="10">
        <v>4500</v>
      </c>
      <c r="D316" s="10">
        <v>0</v>
      </c>
      <c r="E316" s="10">
        <f t="shared" si="13"/>
        <v>0</v>
      </c>
      <c r="F316" s="10">
        <f>D316/D7*100</f>
        <v>0</v>
      </c>
    </row>
    <row r="317" spans="1:6" ht="18" customHeight="1">
      <c r="A317" s="9" t="s">
        <v>84</v>
      </c>
      <c r="B317" s="29" t="s">
        <v>28</v>
      </c>
      <c r="C317" s="10">
        <v>189900</v>
      </c>
      <c r="D317" s="10">
        <v>179400</v>
      </c>
      <c r="E317" s="10">
        <f t="shared" si="13"/>
        <v>94.47077409162718</v>
      </c>
      <c r="F317" s="10">
        <f>D317/D7*100</f>
        <v>0.044502569779484046</v>
      </c>
    </row>
    <row r="318" spans="1:6" ht="18" customHeight="1">
      <c r="A318" s="9"/>
      <c r="B318" s="29"/>
      <c r="C318" s="10"/>
      <c r="D318" s="10"/>
      <c r="E318" s="10"/>
      <c r="F318" s="10"/>
    </row>
    <row r="319" spans="1:6" ht="17.25" customHeight="1">
      <c r="A319" s="9"/>
      <c r="B319" s="32" t="s">
        <v>278</v>
      </c>
      <c r="C319" s="8">
        <f>C320+C322</f>
        <v>767739.58</v>
      </c>
      <c r="D319" s="8">
        <f>D320+D322</f>
        <v>638833</v>
      </c>
      <c r="E319" s="8">
        <f>D319/C319*100</f>
        <v>83.20959562876777</v>
      </c>
      <c r="F319" s="8">
        <f>D319/D7*100</f>
        <v>0.15847107112562503</v>
      </c>
    </row>
    <row r="320" spans="1:6" ht="18" customHeight="1">
      <c r="A320" s="9"/>
      <c r="B320" s="31" t="s">
        <v>259</v>
      </c>
      <c r="C320" s="8">
        <f>SUM(C321:C321)</f>
        <v>42635</v>
      </c>
      <c r="D320" s="8">
        <f>SUM(D321:D321)</f>
        <v>0</v>
      </c>
      <c r="E320" s="8">
        <f>D320/C320*100</f>
        <v>0</v>
      </c>
      <c r="F320" s="10">
        <f>D320/D7*100</f>
        <v>0</v>
      </c>
    </row>
    <row r="321" spans="1:6" ht="15" customHeight="1">
      <c r="A321" s="9" t="s">
        <v>392</v>
      </c>
      <c r="B321" s="52" t="s">
        <v>448</v>
      </c>
      <c r="C321" s="48">
        <v>42635</v>
      </c>
      <c r="D321" s="48">
        <v>0</v>
      </c>
      <c r="E321" s="48">
        <f>D321/C321*100</f>
        <v>0</v>
      </c>
      <c r="F321" s="48">
        <f>D321/D7*100</f>
        <v>0</v>
      </c>
    </row>
    <row r="322" spans="1:6" ht="23.25" customHeight="1">
      <c r="A322" s="9"/>
      <c r="B322" s="32" t="s">
        <v>256</v>
      </c>
      <c r="C322" s="8">
        <f>SUM(C323:C325)</f>
        <v>725104.58</v>
      </c>
      <c r="D322" s="8">
        <f>SUM(D323:D325)</f>
        <v>638833</v>
      </c>
      <c r="E322" s="8">
        <f>D322/C322*100</f>
        <v>88.1021879630108</v>
      </c>
      <c r="F322" s="8">
        <f>D322/D7*100</f>
        <v>0.15847107112562503</v>
      </c>
    </row>
    <row r="323" spans="1:6" ht="18" customHeight="1">
      <c r="A323" s="9" t="s">
        <v>312</v>
      </c>
      <c r="B323" s="45" t="s">
        <v>311</v>
      </c>
      <c r="C323" s="14">
        <v>396</v>
      </c>
      <c r="D323" s="14">
        <v>0</v>
      </c>
      <c r="E323" s="14">
        <f>D323/C323*100</f>
        <v>0</v>
      </c>
      <c r="F323" s="14">
        <f>D323/D7*100</f>
        <v>0</v>
      </c>
    </row>
    <row r="324" spans="1:6" ht="18" customHeight="1">
      <c r="A324" s="9" t="s">
        <v>85</v>
      </c>
      <c r="B324" s="29" t="s">
        <v>255</v>
      </c>
      <c r="C324" s="10">
        <v>710335</v>
      </c>
      <c r="D324" s="10">
        <v>638833</v>
      </c>
      <c r="E324" s="10">
        <f aca="true" t="shared" si="14" ref="E324:E339">D324/C324*100</f>
        <v>89.93404520402345</v>
      </c>
      <c r="F324" s="10">
        <f>D324/D7*100</f>
        <v>0.15847107112562503</v>
      </c>
    </row>
    <row r="325" spans="1:6" ht="27" customHeight="1">
      <c r="A325" s="9" t="s">
        <v>334</v>
      </c>
      <c r="B325" s="58" t="s">
        <v>397</v>
      </c>
      <c r="C325" s="10">
        <v>14373.58</v>
      </c>
      <c r="D325" s="10">
        <v>0</v>
      </c>
      <c r="E325" s="10">
        <f t="shared" si="14"/>
        <v>0</v>
      </c>
      <c r="F325" s="10">
        <f>D325/D7*100</f>
        <v>0</v>
      </c>
    </row>
    <row r="326" spans="1:6" ht="14.25" customHeight="1">
      <c r="A326" s="9"/>
      <c r="B326" s="37"/>
      <c r="C326" s="14"/>
      <c r="D326" s="14"/>
      <c r="E326" s="10"/>
      <c r="F326" s="10"/>
    </row>
    <row r="327" spans="1:6" ht="17.25" customHeight="1">
      <c r="A327" s="9"/>
      <c r="B327" s="32" t="s">
        <v>279</v>
      </c>
      <c r="C327" s="8">
        <f>C328+C330</f>
        <v>1879801</v>
      </c>
      <c r="D327" s="8">
        <f>D328+D330</f>
        <v>1707348</v>
      </c>
      <c r="E327" s="11">
        <f aca="true" t="shared" si="15" ref="E327:E332">D327/C327*100</f>
        <v>90.82599700713001</v>
      </c>
      <c r="F327" s="11">
        <f>D327/D7*100</f>
        <v>0.42353051007727166</v>
      </c>
    </row>
    <row r="328" spans="1:6" ht="18" customHeight="1">
      <c r="A328" s="9"/>
      <c r="B328" s="40" t="s">
        <v>258</v>
      </c>
      <c r="C328" s="8">
        <f>SUM(C329)</f>
        <v>30000</v>
      </c>
      <c r="D328" s="8">
        <f>SUM(D329)</f>
        <v>0</v>
      </c>
      <c r="E328" s="11">
        <f t="shared" si="15"/>
        <v>0</v>
      </c>
      <c r="F328" s="11">
        <f>D328/D7*100</f>
        <v>0</v>
      </c>
    </row>
    <row r="329" spans="1:6" ht="18" customHeight="1">
      <c r="A329" s="9" t="s">
        <v>424</v>
      </c>
      <c r="B329" s="29" t="s">
        <v>26</v>
      </c>
      <c r="C329" s="48">
        <v>30000</v>
      </c>
      <c r="D329" s="48">
        <v>0</v>
      </c>
      <c r="E329" s="48">
        <f t="shared" si="15"/>
        <v>0</v>
      </c>
      <c r="F329" s="48">
        <f>D329/D7*100</f>
        <v>0</v>
      </c>
    </row>
    <row r="330" spans="1:6" ht="18" customHeight="1">
      <c r="A330" s="9"/>
      <c r="B330" s="44" t="s">
        <v>228</v>
      </c>
      <c r="C330" s="11">
        <f>SUM(C331:C339)</f>
        <v>1849801</v>
      </c>
      <c r="D330" s="11">
        <f>SUM(D331:D339)</f>
        <v>1707348</v>
      </c>
      <c r="E330" s="11">
        <f t="shared" si="15"/>
        <v>92.2990094610177</v>
      </c>
      <c r="F330" s="11">
        <f>D330/D7*100</f>
        <v>0.42353051007727166</v>
      </c>
    </row>
    <row r="331" spans="1:6" ht="18" customHeight="1">
      <c r="A331" s="9" t="s">
        <v>86</v>
      </c>
      <c r="B331" s="29" t="s">
        <v>340</v>
      </c>
      <c r="C331" s="14">
        <v>2782</v>
      </c>
      <c r="D331" s="10">
        <v>6000</v>
      </c>
      <c r="E331" s="10">
        <f t="shared" si="15"/>
        <v>215.67217828900073</v>
      </c>
      <c r="F331" s="10">
        <f>D331/D7*100</f>
        <v>0.0014883802601834129</v>
      </c>
    </row>
    <row r="332" spans="1:6" ht="18" customHeight="1">
      <c r="A332" s="9" t="s">
        <v>362</v>
      </c>
      <c r="B332" s="29" t="s">
        <v>26</v>
      </c>
      <c r="C332" s="14">
        <v>14575</v>
      </c>
      <c r="D332" s="10">
        <v>0</v>
      </c>
      <c r="E332" s="10">
        <f t="shared" si="15"/>
        <v>0</v>
      </c>
      <c r="F332" s="10">
        <f>D332/D7*100</f>
        <v>0</v>
      </c>
    </row>
    <row r="333" spans="1:6" ht="18" customHeight="1">
      <c r="A333" s="9" t="s">
        <v>165</v>
      </c>
      <c r="B333" s="29" t="s">
        <v>21</v>
      </c>
      <c r="C333" s="14">
        <v>770000</v>
      </c>
      <c r="D333" s="10">
        <v>740000</v>
      </c>
      <c r="E333" s="10">
        <f t="shared" si="14"/>
        <v>96.1038961038961</v>
      </c>
      <c r="F333" s="10">
        <f>D333/D7*100</f>
        <v>0.18356689875595425</v>
      </c>
    </row>
    <row r="334" spans="1:6" ht="18" customHeight="1">
      <c r="A334" s="9" t="s">
        <v>166</v>
      </c>
      <c r="B334" s="29" t="s">
        <v>167</v>
      </c>
      <c r="C334" s="14">
        <v>70000</v>
      </c>
      <c r="D334" s="10">
        <v>60000</v>
      </c>
      <c r="E334" s="10">
        <f t="shared" si="14"/>
        <v>85.71428571428571</v>
      </c>
      <c r="F334" s="10">
        <f>D334/D7*100</f>
        <v>0.014883802601834131</v>
      </c>
    </row>
    <row r="335" spans="1:6" ht="18" customHeight="1">
      <c r="A335" s="9" t="s">
        <v>341</v>
      </c>
      <c r="B335" s="29" t="s">
        <v>342</v>
      </c>
      <c r="C335" s="14">
        <v>19060</v>
      </c>
      <c r="D335" s="10">
        <v>0</v>
      </c>
      <c r="E335" s="10">
        <f t="shared" si="14"/>
        <v>0</v>
      </c>
      <c r="F335" s="10">
        <f>D335/D7*100</f>
        <v>0</v>
      </c>
    </row>
    <row r="336" spans="1:6" ht="18" customHeight="1">
      <c r="A336" s="9" t="s">
        <v>302</v>
      </c>
      <c r="B336" s="29" t="s">
        <v>284</v>
      </c>
      <c r="C336" s="14">
        <v>4932</v>
      </c>
      <c r="D336" s="10">
        <v>0</v>
      </c>
      <c r="E336" s="10">
        <f t="shared" si="14"/>
        <v>0</v>
      </c>
      <c r="F336" s="10">
        <f>D336/D7*100</f>
        <v>0</v>
      </c>
    </row>
    <row r="337" spans="1:6" ht="18" customHeight="1">
      <c r="A337" s="9" t="s">
        <v>87</v>
      </c>
      <c r="B337" s="29" t="s">
        <v>29</v>
      </c>
      <c r="C337" s="14">
        <v>895419</v>
      </c>
      <c r="D337" s="10">
        <v>895419</v>
      </c>
      <c r="E337" s="10">
        <f t="shared" si="14"/>
        <v>100</v>
      </c>
      <c r="F337" s="10">
        <f>D337/D7*100</f>
        <v>0.22212066069886188</v>
      </c>
    </row>
    <row r="338" spans="1:6" ht="18" customHeight="1">
      <c r="A338" s="9" t="s">
        <v>367</v>
      </c>
      <c r="B338" s="29" t="s">
        <v>368</v>
      </c>
      <c r="C338" s="14">
        <v>5929</v>
      </c>
      <c r="D338" s="10">
        <v>5929</v>
      </c>
      <c r="E338" s="10">
        <f t="shared" si="14"/>
        <v>100</v>
      </c>
      <c r="F338" s="10">
        <f>D338/D7*100</f>
        <v>0.0014707677604379093</v>
      </c>
    </row>
    <row r="339" spans="1:6" ht="18" customHeight="1">
      <c r="A339" s="9" t="s">
        <v>326</v>
      </c>
      <c r="B339" s="29" t="s">
        <v>327</v>
      </c>
      <c r="C339" s="14">
        <v>67104</v>
      </c>
      <c r="D339" s="10">
        <v>0</v>
      </c>
      <c r="E339" s="10">
        <f t="shared" si="14"/>
        <v>0</v>
      </c>
      <c r="F339" s="10">
        <f>D339/D7*100</f>
        <v>0</v>
      </c>
    </row>
    <row r="340" spans="1:6" ht="15" customHeight="1">
      <c r="A340" s="9"/>
      <c r="B340" s="29"/>
      <c r="C340" s="14"/>
      <c r="D340" s="10"/>
      <c r="E340" s="10"/>
      <c r="F340" s="10"/>
    </row>
    <row r="341" spans="1:6" ht="16.5" customHeight="1">
      <c r="A341" s="10"/>
      <c r="B341" s="40" t="s">
        <v>280</v>
      </c>
      <c r="C341" s="11">
        <f>C342+C345</f>
        <v>3511160.6</v>
      </c>
      <c r="D341" s="11">
        <f>D342+D345</f>
        <v>5727050.02</v>
      </c>
      <c r="E341" s="11">
        <f aca="true" t="shared" si="16" ref="E341:E346">D341/C341*100</f>
        <v>163.1098850904171</v>
      </c>
      <c r="F341" s="11">
        <f>D341/D7*100</f>
        <v>1.42067136647517</v>
      </c>
    </row>
    <row r="342" spans="1:6" ht="15" customHeight="1">
      <c r="A342" s="10"/>
      <c r="B342" s="40" t="s">
        <v>258</v>
      </c>
      <c r="C342" s="11">
        <f>SUM(C343:C344)</f>
        <v>3239659.67</v>
      </c>
      <c r="D342" s="11">
        <f>SUM(D343:D344)</f>
        <v>5727050.02</v>
      </c>
      <c r="E342" s="11">
        <f t="shared" si="16"/>
        <v>176.77937201348067</v>
      </c>
      <c r="F342" s="11">
        <f>D342/D7*100</f>
        <v>1.42067136647517</v>
      </c>
    </row>
    <row r="343" spans="1:6" ht="38.25" customHeight="1">
      <c r="A343" s="9" t="s">
        <v>421</v>
      </c>
      <c r="B343" s="52" t="s">
        <v>449</v>
      </c>
      <c r="C343" s="10">
        <v>2497710.17</v>
      </c>
      <c r="D343" s="10">
        <v>4854849</v>
      </c>
      <c r="E343" s="14">
        <f t="shared" si="16"/>
        <v>194.37199152694328</v>
      </c>
      <c r="F343" s="14">
        <f>D343/D7*100</f>
        <v>1.204310236295197</v>
      </c>
    </row>
    <row r="344" spans="1:6" ht="18.75" customHeight="1">
      <c r="A344" s="9" t="s">
        <v>373</v>
      </c>
      <c r="B344" s="52" t="s">
        <v>358</v>
      </c>
      <c r="C344" s="10">
        <v>741949.5</v>
      </c>
      <c r="D344" s="10">
        <v>872201.02</v>
      </c>
      <c r="E344" s="14">
        <f t="shared" si="16"/>
        <v>117.5553080095074</v>
      </c>
      <c r="F344" s="14">
        <f>D344/D7*100</f>
        <v>0.21636113017997305</v>
      </c>
    </row>
    <row r="345" spans="1:6" ht="14.25" customHeight="1">
      <c r="A345" s="49"/>
      <c r="B345" s="44" t="s">
        <v>228</v>
      </c>
      <c r="C345" s="11">
        <f>SUM(C346)</f>
        <v>271500.93</v>
      </c>
      <c r="D345" s="11">
        <f>SUM(D346)</f>
        <v>0</v>
      </c>
      <c r="E345" s="11">
        <f t="shared" si="16"/>
        <v>0</v>
      </c>
      <c r="F345" s="11">
        <f>D345/D7*100</f>
        <v>0</v>
      </c>
    </row>
    <row r="346" spans="1:6" ht="28.5" customHeight="1">
      <c r="A346" s="49" t="s">
        <v>369</v>
      </c>
      <c r="B346" s="56" t="s">
        <v>398</v>
      </c>
      <c r="C346" s="46">
        <v>271500.93</v>
      </c>
      <c r="D346" s="46">
        <v>0</v>
      </c>
      <c r="E346" s="48">
        <f t="shared" si="16"/>
        <v>0</v>
      </c>
      <c r="F346" s="48">
        <f>D346/D7*100</f>
        <v>0</v>
      </c>
    </row>
    <row r="347" ht="27" customHeight="1"/>
  </sheetData>
  <sheetProtection/>
  <mergeCells count="5">
    <mergeCell ref="A210:F210"/>
    <mergeCell ref="A10:F10"/>
    <mergeCell ref="D1:F1"/>
    <mergeCell ref="A3:F3"/>
    <mergeCell ref="A4:F4"/>
  </mergeCells>
  <printOptions/>
  <pageMargins left="0.19" right="0.16" top="0.41" bottom="0.47" header="0.28" footer="0.17"/>
  <pageSetup horizontalDpi="300" verticalDpi="300" orientation="portrait" paperSize="9" scale="97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Krawczyk_Ag</cp:lastModifiedBy>
  <cp:lastPrinted>2011-11-14T11:09:48Z</cp:lastPrinted>
  <dcterms:created xsi:type="dcterms:W3CDTF">2000-11-07T09:34:16Z</dcterms:created>
  <dcterms:modified xsi:type="dcterms:W3CDTF">2011-11-16T10:45:31Z</dcterms:modified>
  <cp:category/>
  <cp:version/>
  <cp:contentType/>
  <cp:contentStatus/>
</cp:coreProperties>
</file>